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60" windowHeight="9345" firstSheet="3" activeTab="5"/>
  </bookViews>
  <sheets>
    <sheet name="Förord" sheetId="1" r:id="rId1"/>
    <sheet name="Spillbrand" sheetId="2" r:id="rId2"/>
    <sheet name="Cisternbrand" sheetId="3" r:id="rId3"/>
    <sheet name="Invallningsbrand" sheetId="4" r:id="rId4"/>
    <sheet name="Rumsfyllnad" sheetId="5" r:id="rId5"/>
    <sheet name="Lättskum" sheetId="6" r:id="rId6"/>
    <sheet name="Uträkning volym och yta" sheetId="7" r:id="rId7"/>
    <sheet name="Lathund kvm" sheetId="8" r:id="rId8"/>
    <sheet name="3 % premix" sheetId="9" r:id="rId9"/>
    <sheet name="6 % premix" sheetId="10" r:id="rId10"/>
    <sheet name="Blad1" sheetId="11" r:id="rId11"/>
  </sheets>
  <definedNames>
    <definedName name="_xlnm.Print_Area" localSheetId="1">'Spillbrand'!$A$1:$I$33</definedName>
  </definedNames>
  <calcPr fullCalcOnLoad="1"/>
</workbook>
</file>

<file path=xl/sharedStrings.xml><?xml version="1.0" encoding="utf-8"?>
<sst xmlns="http://schemas.openxmlformats.org/spreadsheetml/2006/main" count="319" uniqueCount="137">
  <si>
    <t>Premix</t>
  </si>
  <si>
    <t>VATTEN OCH SKUMVÄTSKEBEHOV VID SKUMINSATS</t>
  </si>
  <si>
    <t>Minuter</t>
  </si>
  <si>
    <t>Skum-vätska</t>
  </si>
  <si>
    <t>1 x 400 l/min</t>
  </si>
  <si>
    <t>400 l/min</t>
  </si>
  <si>
    <t>2 x 400 l/min</t>
  </si>
  <si>
    <t>3 x 400 l/min</t>
  </si>
  <si>
    <t>800 l/min</t>
  </si>
  <si>
    <t>1200 l/min</t>
  </si>
  <si>
    <t>4 x 400 l/min</t>
  </si>
  <si>
    <t>1600 l/min</t>
  </si>
  <si>
    <t>5 x 400 l/min</t>
  </si>
  <si>
    <t>2000 l/min</t>
  </si>
  <si>
    <t>l/min premix</t>
  </si>
  <si>
    <t>Skum-vätska 6%</t>
  </si>
  <si>
    <t>Skum-vätska 3 %</t>
  </si>
  <si>
    <t>3 % skumvätske-inblandning</t>
  </si>
  <si>
    <r>
      <t>Påföringshastighet av premix (skumvätska/vatten) 4 l/min/m</t>
    </r>
    <r>
      <rPr>
        <sz val="10"/>
        <rFont val="Arial"/>
        <family val="2"/>
      </rPr>
      <t>²</t>
    </r>
  </si>
  <si>
    <r>
      <t>Dimensionering 300m</t>
    </r>
    <r>
      <rPr>
        <sz val="10"/>
        <rFont val="Arial"/>
        <family val="2"/>
      </rPr>
      <t>²</t>
    </r>
    <r>
      <rPr>
        <sz val="10"/>
        <rFont val="Times New Roman"/>
        <family val="0"/>
      </rPr>
      <t xml:space="preserve"> vid polär vätska. 500m</t>
    </r>
    <r>
      <rPr>
        <sz val="10"/>
        <rFont val="Arial"/>
        <family val="2"/>
      </rPr>
      <t>²</t>
    </r>
    <r>
      <rPr>
        <sz val="10"/>
        <rFont val="Times New Roman"/>
        <family val="0"/>
      </rPr>
      <t xml:space="preserve"> vid ej polärvätska.</t>
    </r>
  </si>
  <si>
    <t>6% vid polär vätska (alkoholinblandning)</t>
  </si>
  <si>
    <t>3% vid petroleumbränder (t.ex. tankbilsbränder)</t>
  </si>
  <si>
    <t>Yta</t>
  </si>
  <si>
    <t>Formel</t>
  </si>
  <si>
    <t>Uträkning av premix samt vatten och skumförbrukning</t>
  </si>
  <si>
    <t>Resultat</t>
  </si>
  <si>
    <t>3 % inblandning</t>
  </si>
  <si>
    <t>6 % inblandning</t>
  </si>
  <si>
    <t>15 minuter</t>
  </si>
  <si>
    <t>20 minuter</t>
  </si>
  <si>
    <t>Premix liter</t>
  </si>
  <si>
    <t>Vatten liter</t>
  </si>
  <si>
    <t>Skumvätska liter</t>
  </si>
  <si>
    <t>Premix liter/minut</t>
  </si>
  <si>
    <r>
      <t>Ytan m</t>
    </r>
    <r>
      <rPr>
        <sz val="12"/>
        <rFont val="Arial"/>
        <family val="2"/>
      </rPr>
      <t>²</t>
    </r>
    <r>
      <rPr>
        <sz val="12"/>
        <rFont val="Times New Roman"/>
        <family val="0"/>
      </rPr>
      <t xml:space="preserve"> x 4 l/min/m</t>
    </r>
    <r>
      <rPr>
        <sz val="12"/>
        <rFont val="Arial"/>
        <family val="2"/>
      </rPr>
      <t>²</t>
    </r>
    <r>
      <rPr>
        <sz val="12"/>
        <rFont val="Times New Roman"/>
        <family val="0"/>
      </rPr>
      <t xml:space="preserve"> x 15 min = liter premix</t>
    </r>
  </si>
  <si>
    <r>
      <t>Påföringshastighet 4 l/min/m</t>
    </r>
    <r>
      <rPr>
        <b/>
        <sz val="12"/>
        <rFont val="Arial"/>
        <family val="2"/>
      </rPr>
      <t>²</t>
    </r>
  </si>
  <si>
    <r>
      <t>Påföringshastighet 6 l/min/m</t>
    </r>
    <r>
      <rPr>
        <b/>
        <sz val="12"/>
        <rFont val="Arial"/>
        <family val="2"/>
      </rPr>
      <t>²</t>
    </r>
  </si>
  <si>
    <t>m²</t>
  </si>
  <si>
    <t>bredd</t>
  </si>
  <si>
    <t xml:space="preserve"> m²</t>
  </si>
  <si>
    <t>diameter *</t>
  </si>
  <si>
    <t>* höjden på lågorna ger en ungefärlig diameter (tumregel)</t>
  </si>
  <si>
    <t>Uträkning av volym och yta för skumbrandsläckning</t>
  </si>
  <si>
    <t>TOTALT</t>
  </si>
  <si>
    <t>Volym</t>
  </si>
  <si>
    <t>Längd</t>
  </si>
  <si>
    <t>höjd</t>
  </si>
  <si>
    <r>
      <t>m</t>
    </r>
    <r>
      <rPr>
        <b/>
        <vertAlign val="superscript"/>
        <sz val="14"/>
        <rFont val="Times New Roman"/>
        <family val="1"/>
      </rPr>
      <t>3</t>
    </r>
  </si>
  <si>
    <r>
      <t xml:space="preserve"> m</t>
    </r>
    <r>
      <rPr>
        <b/>
        <vertAlign val="superscript"/>
        <sz val="14"/>
        <rFont val="Times New Roman"/>
        <family val="1"/>
      </rPr>
      <t>3</t>
    </r>
  </si>
  <si>
    <t>Lättskumsfyllning</t>
  </si>
  <si>
    <t>Spillbrand</t>
  </si>
  <si>
    <t>per minut</t>
  </si>
  <si>
    <t>Rumsfyllnad</t>
  </si>
  <si>
    <t>Per minut</t>
  </si>
  <si>
    <r>
      <t>Volym m</t>
    </r>
    <r>
      <rPr>
        <vertAlign val="superscript"/>
        <sz val="12"/>
        <rFont val="Arial"/>
        <family val="2"/>
      </rPr>
      <t>3</t>
    </r>
    <r>
      <rPr>
        <sz val="12"/>
        <rFont val="Times New Roman"/>
        <family val="0"/>
      </rPr>
      <t xml:space="preserve"> / 5 min x 2 (nedbrytningsfaktor) = m</t>
    </r>
    <r>
      <rPr>
        <vertAlign val="superscript"/>
        <sz val="12"/>
        <rFont val="Times New Roman"/>
        <family val="1"/>
      </rPr>
      <t>3</t>
    </r>
    <r>
      <rPr>
        <sz val="12"/>
        <rFont val="Times New Roman"/>
        <family val="0"/>
      </rPr>
      <t>/min</t>
    </r>
  </si>
  <si>
    <t>Skumtal</t>
  </si>
  <si>
    <t>inblandning</t>
  </si>
  <si>
    <t>Volym summa</t>
  </si>
  <si>
    <t>Yta summa</t>
  </si>
  <si>
    <r>
      <t xml:space="preserve"> m</t>
    </r>
    <r>
      <rPr>
        <b/>
        <vertAlign val="superscript"/>
        <sz val="14"/>
        <rFont val="Times New Roman"/>
        <family val="1"/>
      </rPr>
      <t>2</t>
    </r>
    <r>
      <rPr>
        <b/>
        <sz val="14"/>
        <rFont val="Times New Roman"/>
        <family val="1"/>
      </rPr>
      <t xml:space="preserve"> </t>
    </r>
    <r>
      <rPr>
        <sz val="10"/>
        <rFont val="Times New Roman"/>
        <family val="1"/>
      </rPr>
      <t>( rekomenderad skumgivningskapacitet är 1m skumtäcke/m</t>
    </r>
    <r>
      <rPr>
        <vertAlign val="superscript"/>
        <sz val="10"/>
        <rFont val="Times New Roman"/>
        <family val="1"/>
      </rPr>
      <t>2</t>
    </r>
    <r>
      <rPr>
        <sz val="10"/>
        <rFont val="Times New Roman"/>
        <family val="1"/>
      </rPr>
      <t>/min)</t>
    </r>
  </si>
  <si>
    <r>
      <t xml:space="preserve">Rumssfyllnad på 5 minuter </t>
    </r>
    <r>
      <rPr>
        <sz val="12"/>
        <rFont val="Times New Roman"/>
        <family val="1"/>
      </rPr>
      <t>(inklusive nedbrytningsfaktor)</t>
    </r>
  </si>
  <si>
    <t>Golvyta</t>
  </si>
  <si>
    <r>
      <t xml:space="preserve">Rumssfyllnad på 8 minuter </t>
    </r>
    <r>
      <rPr>
        <sz val="12"/>
        <rFont val="Times New Roman"/>
        <family val="1"/>
      </rPr>
      <t>(inklusive nedbrytningsfaktor)</t>
    </r>
  </si>
  <si>
    <t>30 min</t>
  </si>
  <si>
    <r>
      <t>Lättskumfyllning m</t>
    </r>
    <r>
      <rPr>
        <vertAlign val="superscript"/>
        <sz val="12"/>
        <rFont val="Times New Roman"/>
        <family val="1"/>
      </rPr>
      <t>3</t>
    </r>
    <r>
      <rPr>
        <sz val="12"/>
        <rFont val="Times New Roman"/>
        <family val="0"/>
      </rPr>
      <t xml:space="preserve"> (skumtal 1000)</t>
    </r>
  </si>
  <si>
    <t>Tid för fyllning</t>
  </si>
  <si>
    <t>m</t>
  </si>
  <si>
    <t>min</t>
  </si>
  <si>
    <t>Procent inblandning</t>
  </si>
  <si>
    <t>Lättskum 1,5-2 %, mellan- och tungskum 3 %, polära vätskor 6 %</t>
  </si>
  <si>
    <r>
      <t xml:space="preserve"> m</t>
    </r>
    <r>
      <rPr>
        <b/>
        <vertAlign val="superscript"/>
        <sz val="14"/>
        <rFont val="Times New Roman"/>
        <family val="1"/>
      </rPr>
      <t>2</t>
    </r>
    <r>
      <rPr>
        <b/>
        <sz val="14"/>
        <rFont val="Times New Roman"/>
        <family val="1"/>
      </rPr>
      <t xml:space="preserve"> </t>
    </r>
  </si>
  <si>
    <r>
      <t>Skumfyllning m</t>
    </r>
    <r>
      <rPr>
        <vertAlign val="superscript"/>
        <sz val="12"/>
        <rFont val="Times New Roman"/>
        <family val="1"/>
      </rPr>
      <t>3</t>
    </r>
  </si>
  <si>
    <t xml:space="preserve"> inblandning</t>
  </si>
  <si>
    <t>Rekommenderad tid 5-8 min</t>
  </si>
  <si>
    <t>Nedbrytningsfaktor</t>
  </si>
  <si>
    <t>l</t>
  </si>
  <si>
    <t>l/min</t>
  </si>
  <si>
    <t>6 % skumvätske-inblandning</t>
  </si>
  <si>
    <t>Skumfyllning av rum</t>
  </si>
  <si>
    <r>
      <t>Rekommenderad skumgivningskapacitet är 1m skumtäcke/m</t>
    </r>
    <r>
      <rPr>
        <vertAlign val="superscript"/>
        <sz val="10"/>
        <rFont val="Times New Roman"/>
        <family val="0"/>
      </rPr>
      <t>2</t>
    </r>
    <r>
      <rPr>
        <sz val="10"/>
        <rFont val="Times New Roman"/>
        <family val="0"/>
      </rPr>
      <t>/min</t>
    </r>
  </si>
  <si>
    <r>
      <t xml:space="preserve">Rumsfyllnad  </t>
    </r>
    <r>
      <rPr>
        <sz val="12"/>
        <rFont val="Times New Roman"/>
        <family val="1"/>
      </rPr>
      <t>(inklusive nedbrytningsfaktor)</t>
    </r>
  </si>
  <si>
    <r>
      <t>Volym m</t>
    </r>
    <r>
      <rPr>
        <vertAlign val="superscript"/>
        <sz val="12"/>
        <rFont val="Arial"/>
        <family val="2"/>
      </rPr>
      <t>3</t>
    </r>
    <r>
      <rPr>
        <sz val="12"/>
        <rFont val="Times New Roman"/>
        <family val="0"/>
      </rPr>
      <t xml:space="preserve"> / min x nedbrytningsfaktor = m</t>
    </r>
    <r>
      <rPr>
        <vertAlign val="superscript"/>
        <sz val="12"/>
        <rFont val="Times New Roman"/>
        <family val="1"/>
      </rPr>
      <t>3</t>
    </r>
    <r>
      <rPr>
        <sz val="12"/>
        <rFont val="Times New Roman"/>
        <family val="0"/>
      </rPr>
      <t>/min</t>
    </r>
  </si>
  <si>
    <t>80% nedbrytning vid cisternbrand (polär vätska)</t>
  </si>
  <si>
    <t>60% nedbrytning vid cisternbrand (petroleum)</t>
  </si>
  <si>
    <t>Cisternbrand (NFPA Code 11)</t>
  </si>
  <si>
    <t>Diameter</t>
  </si>
  <si>
    <t xml:space="preserve"> m</t>
  </si>
  <si>
    <t>Påföringshastighet 6,5 l/min/m² x 2,3 (polärvätska, normalt 6% inblandning med skumvätska)</t>
  </si>
  <si>
    <t>Rekommenderad tid 60 min för släckeffekt som buffert bör kapacitet för 90 minuter finnas på skadeplats</t>
  </si>
  <si>
    <t>Totalt för angiven tid</t>
  </si>
  <si>
    <t>Vätskeförbrukning l/min</t>
  </si>
  <si>
    <r>
      <t>Påföringshastighet av premix (skumvätska/vatten) 4 l/min/m</t>
    </r>
    <r>
      <rPr>
        <vertAlign val="superscript"/>
        <sz val="10"/>
        <rFont val="Times New Roman"/>
        <family val="1"/>
      </rPr>
      <t>2</t>
    </r>
    <r>
      <rPr>
        <sz val="10"/>
        <rFont val="Times New Roman"/>
        <family val="0"/>
      </rPr>
      <t xml:space="preserve">  </t>
    </r>
  </si>
  <si>
    <t>Spillbrand 15 minuter, invallningsbrand 20 minuter</t>
  </si>
  <si>
    <r>
      <t>m</t>
    </r>
    <r>
      <rPr>
        <b/>
        <vertAlign val="superscript"/>
        <sz val="10"/>
        <rFont val="Times New Roman"/>
        <family val="1"/>
      </rPr>
      <t>2</t>
    </r>
  </si>
  <si>
    <t>Invallningsbrand (NFPA Code 11)</t>
  </si>
  <si>
    <t>Nedbrytning</t>
  </si>
  <si>
    <t>faktor</t>
  </si>
  <si>
    <t>Påföringshastighet 6,5 l/min/m² x 1,6 (petroleum, normalt 3 % inblandning med skumvätska)</t>
  </si>
  <si>
    <t>15 minuter för spillbrand/ 20 minuter för invallningsbrand</t>
  </si>
  <si>
    <t>Yta Cirkel</t>
  </si>
  <si>
    <t>Vätskeförbrukning</t>
  </si>
  <si>
    <r>
      <t xml:space="preserve"> m</t>
    </r>
    <r>
      <rPr>
        <b/>
        <vertAlign val="superscript"/>
        <sz val="14"/>
        <rFont val="Times New Roman"/>
        <family val="1"/>
      </rPr>
      <t>3</t>
    </r>
    <r>
      <rPr>
        <b/>
        <sz val="14"/>
        <rFont val="Times New Roman"/>
        <family val="1"/>
      </rPr>
      <t>/min</t>
    </r>
  </si>
  <si>
    <t>Yta exklusive ev. cistern i invallningen</t>
  </si>
  <si>
    <t>%</t>
  </si>
  <si>
    <t>Petroleumprodukt 3 %, polära vätskor 6 %</t>
  </si>
  <si>
    <t>Diameter på tank</t>
  </si>
  <si>
    <r>
      <t>6,5 l/m</t>
    </r>
    <r>
      <rPr>
        <vertAlign val="superscript"/>
        <sz val="12"/>
        <rFont val="Times New Roman"/>
        <family val="1"/>
      </rPr>
      <t>2</t>
    </r>
    <r>
      <rPr>
        <sz val="12"/>
        <rFont val="Times New Roman"/>
        <family val="0"/>
      </rPr>
      <t>/min x 1,6 = L premix/minut (c:a 10,5 l/min)</t>
    </r>
  </si>
  <si>
    <r>
      <t>6,5 l/m</t>
    </r>
    <r>
      <rPr>
        <vertAlign val="superscript"/>
        <sz val="12"/>
        <rFont val="Times New Roman"/>
        <family val="1"/>
      </rPr>
      <t>2</t>
    </r>
    <r>
      <rPr>
        <sz val="12"/>
        <rFont val="Times New Roman"/>
        <family val="0"/>
      </rPr>
      <t>/min x 2,3 = L premix/minut (c:a 15 l/min)</t>
    </r>
  </si>
  <si>
    <t>Yta Invallning</t>
  </si>
  <si>
    <t>L</t>
  </si>
  <si>
    <t>B</t>
  </si>
  <si>
    <t>Beräkning cirkulär yta</t>
  </si>
  <si>
    <t>Beräkning kvadratisk yta</t>
  </si>
  <si>
    <t>kompensera för ev cistern i invallningen</t>
  </si>
  <si>
    <t>Total yta invallning</t>
  </si>
  <si>
    <t>Yta ev. cistern</t>
  </si>
  <si>
    <t>Påföringshastighet 4,1 l/min/m² x nedbrytning (petroleumprodukt 3 %, Polärvätska 6%)</t>
  </si>
  <si>
    <t>Diameter i m</t>
  </si>
  <si>
    <t>Bredd i m</t>
  </si>
  <si>
    <t>Längd i m</t>
  </si>
  <si>
    <r>
      <t>4,1 l/m</t>
    </r>
    <r>
      <rPr>
        <vertAlign val="superscript"/>
        <sz val="12"/>
        <rFont val="Times New Roman"/>
        <family val="1"/>
      </rPr>
      <t>2</t>
    </r>
    <r>
      <rPr>
        <sz val="12"/>
        <rFont val="Times New Roman"/>
        <family val="0"/>
      </rPr>
      <t xml:space="preserve">/min = L premix/minut </t>
    </r>
  </si>
  <si>
    <r>
      <t xml:space="preserve"> m</t>
    </r>
    <r>
      <rPr>
        <b/>
        <vertAlign val="superscript"/>
        <sz val="12"/>
        <rFont val="Times New Roman"/>
        <family val="1"/>
      </rPr>
      <t>2</t>
    </r>
    <r>
      <rPr>
        <b/>
        <sz val="12"/>
        <rFont val="Times New Roman"/>
        <family val="1"/>
      </rPr>
      <t xml:space="preserve"> </t>
    </r>
  </si>
  <si>
    <t>Yta exklusive ev. cistern eller annat objekt i invallningen</t>
  </si>
  <si>
    <t>Differens</t>
  </si>
  <si>
    <t>Rekomenderad fyllningsrad per minut enligt rumsvolym</t>
  </si>
  <si>
    <t>Rekommenderad fyllningsgrad per minut enligt golvytan (inklusive nedbrytning)</t>
  </si>
  <si>
    <t>Lättskumsfyllning faktor 1,5-2 (normalt faktor 2)</t>
  </si>
  <si>
    <t>Volym/yta 1</t>
  </si>
  <si>
    <t>Volym/yta 2</t>
  </si>
  <si>
    <t>Volym/yta 3</t>
  </si>
  <si>
    <t>Ø m</t>
  </si>
  <si>
    <t>Rekomenderad fyllningsrad per minut enligt golvytan</t>
  </si>
  <si>
    <t>Differens +/-</t>
  </si>
  <si>
    <t>Tungskum 15, mellanskum 50, Skumrask 300 - 800 (~500), Lättskum 1000</t>
  </si>
  <si>
    <t>Kompensera för nedbrytning, vind, mekaniska hinder etc. (+/- 0 = faktor 1,0; + 20% = faktor 1,2) Normalt  faktor 1,30 pga av nedbrytning vid brand samt hinder i invallningen.</t>
  </si>
  <si>
    <r>
      <t>Emergency</t>
    </r>
    <r>
      <rPr>
        <sz val="14"/>
        <rFont val="Times New Roman"/>
        <family val="0"/>
      </rPr>
      <t>INFO</t>
    </r>
  </si>
  <si>
    <t>BESLUTSSTÖD FÖR RÄDDNINGSTJÄNSTEN</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</si>
</sst>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000\ _k_r_-;\-* #,##0.000\ _k_r_-;_-* &quot;-&quot;??\ _k_r_-;_-@_-"/>
    <numFmt numFmtId="165" formatCode="_-* #,##0.0000\ _k_r_-;\-* #,##0.0000\ _k_r_-;_-* &quot;-&quot;??\ _k_r_-;_-@_-"/>
    <numFmt numFmtId="166" formatCode="_-* #,##0.0\ _k_r_-;\-* #,##0.0\ _k_r_-;_-* &quot;-&quot;??\ _k_r_-;_-@_-"/>
    <numFmt numFmtId="167" formatCode="_-* #,##0\ _k_r_-;\-* #,##0\ _k_r_-;_-* &quot;-&quot;??\ _k_r_-;_-@_-"/>
    <numFmt numFmtId="168" formatCode="0.0%"/>
    <numFmt numFmtId="169" formatCode="0.000000"/>
    <numFmt numFmtId="170" formatCode="0.00000"/>
    <numFmt numFmtId="171" formatCode="0.0000"/>
    <numFmt numFmtId="172" formatCode="0.000"/>
    <numFmt numFmtId="173" formatCode="0.0"/>
    <numFmt numFmtId="174" formatCode="0.00_ ;[Red]\-0.00\ "/>
    <numFmt numFmtId="175" formatCode="0.0_ ;[Red]\-0.0\ "/>
    <numFmt numFmtId="176" formatCode="0_ ;[Red]\-0\ "/>
    <numFmt numFmtId="177" formatCode="#,##0_ ;[Red]\-#,##0\ "/>
  </numFmts>
  <fonts count="54">
    <font>
      <sz val="10"/>
      <name val="Times New Roman"/>
      <family val="0"/>
    </font>
    <font>
      <b/>
      <sz val="10"/>
      <name val="Times New Roman"/>
      <family val="1"/>
    </font>
    <font>
      <u val="single"/>
      <sz val="10"/>
      <color indexed="12"/>
      <name val="Times New Roman"/>
      <family val="0"/>
    </font>
    <font>
      <u val="single"/>
      <sz val="10"/>
      <color indexed="36"/>
      <name val="Times New Roman"/>
      <family val="0"/>
    </font>
    <font>
      <sz val="10"/>
      <name val="Arial"/>
      <family val="2"/>
    </font>
    <font>
      <sz val="8"/>
      <name val="Times New Roman"/>
      <family val="0"/>
    </font>
    <font>
      <b/>
      <sz val="12"/>
      <name val="Times New Roman"/>
      <family val="0"/>
    </font>
    <font>
      <b/>
      <sz val="12"/>
      <name val="Arial"/>
      <family val="2"/>
    </font>
    <font>
      <sz val="12"/>
      <name val="Times New Roman"/>
      <family val="0"/>
    </font>
    <font>
      <sz val="12"/>
      <name val="Arial"/>
      <family val="2"/>
    </font>
    <font>
      <b/>
      <sz val="14"/>
      <name val="Times New Roman"/>
      <family val="0"/>
    </font>
    <font>
      <b/>
      <vertAlign val="superscript"/>
      <sz val="14"/>
      <name val="Times New Roman"/>
      <family val="1"/>
    </font>
    <font>
      <vertAlign val="superscript"/>
      <sz val="12"/>
      <name val="Arial"/>
      <family val="2"/>
    </font>
    <font>
      <vertAlign val="superscript"/>
      <sz val="12"/>
      <name val="Times New Roman"/>
      <family val="1"/>
    </font>
    <font>
      <vertAlign val="superscript"/>
      <sz val="10"/>
      <name val="Times New Roman"/>
      <family val="1"/>
    </font>
    <font>
      <b/>
      <vertAlign val="superscript"/>
      <sz val="10"/>
      <name val="Times New Roman"/>
      <family val="1"/>
    </font>
    <font>
      <b/>
      <vertAlign val="superscript"/>
      <sz val="12"/>
      <name val="Times New Roman"/>
      <family val="1"/>
    </font>
    <font>
      <sz val="14"/>
      <color indexed="10"/>
      <name val="Informal Roman"/>
      <family val="4"/>
    </font>
    <font>
      <sz val="14"/>
      <name val="Times New Roman"/>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double"/>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cellStyleXfs>
  <cellXfs count="109">
    <xf numFmtId="0" fontId="0" fillId="0" borderId="0" xfId="0" applyAlignment="1">
      <alignment/>
    </xf>
    <xf numFmtId="167" fontId="1" fillId="33" borderId="10" xfId="0" applyNumberFormat="1" applyFont="1" applyFill="1" applyBorder="1" applyAlignment="1">
      <alignment/>
    </xf>
    <xf numFmtId="0" fontId="0" fillId="34" borderId="10" xfId="0" applyFill="1" applyBorder="1" applyAlignment="1">
      <alignment/>
    </xf>
    <xf numFmtId="0" fontId="1" fillId="34" borderId="10" xfId="0" applyFont="1" applyFill="1" applyBorder="1" applyAlignment="1">
      <alignment horizontal="center"/>
    </xf>
    <xf numFmtId="167" fontId="0" fillId="34" borderId="0" xfId="57" applyNumberFormat="1" applyFont="1" applyFill="1" applyAlignment="1">
      <alignment/>
    </xf>
    <xf numFmtId="0" fontId="0" fillId="35" borderId="0" xfId="0" applyFill="1" applyAlignment="1">
      <alignment/>
    </xf>
    <xf numFmtId="0" fontId="1" fillId="35" borderId="0" xfId="0" applyFont="1" applyFill="1" applyAlignment="1">
      <alignment/>
    </xf>
    <xf numFmtId="0" fontId="1" fillId="35" borderId="0" xfId="0" applyFont="1" applyFill="1" applyAlignment="1">
      <alignment wrapText="1"/>
    </xf>
    <xf numFmtId="0" fontId="0" fillId="35" borderId="0" xfId="0" applyFill="1" applyAlignment="1">
      <alignment horizontal="center"/>
    </xf>
    <xf numFmtId="167" fontId="0" fillId="35" borderId="0" xfId="57" applyNumberFormat="1" applyFont="1" applyFill="1" applyAlignment="1">
      <alignment/>
    </xf>
    <xf numFmtId="0" fontId="0" fillId="35" borderId="10" xfId="0" applyFill="1" applyBorder="1" applyAlignment="1">
      <alignment/>
    </xf>
    <xf numFmtId="0" fontId="0" fillId="36" borderId="0" xfId="0" applyFill="1" applyAlignment="1">
      <alignment horizontal="center"/>
    </xf>
    <xf numFmtId="0" fontId="0" fillId="36" borderId="0" xfId="0" applyFill="1" applyAlignment="1">
      <alignment/>
    </xf>
    <xf numFmtId="167" fontId="0" fillId="36" borderId="0" xfId="57" applyNumberFormat="1" applyFont="1" applyFill="1" applyAlignment="1">
      <alignment/>
    </xf>
    <xf numFmtId="0" fontId="1" fillId="35" borderId="11" xfId="0" applyFont="1" applyFill="1" applyBorder="1" applyAlignment="1">
      <alignment/>
    </xf>
    <xf numFmtId="0" fontId="1" fillId="35" borderId="0" xfId="0" applyFont="1" applyFill="1" applyBorder="1" applyAlignment="1">
      <alignment wrapText="1"/>
    </xf>
    <xf numFmtId="167" fontId="0" fillId="35" borderId="11" xfId="57" applyNumberFormat="1" applyFont="1" applyFill="1" applyBorder="1" applyAlignment="1">
      <alignment/>
    </xf>
    <xf numFmtId="167" fontId="1" fillId="33" borderId="0" xfId="0" applyNumberFormat="1" applyFont="1" applyFill="1" applyBorder="1" applyAlignment="1">
      <alignment/>
    </xf>
    <xf numFmtId="167" fontId="0" fillId="34" borderId="12" xfId="57" applyNumberFormat="1" applyFont="1" applyFill="1" applyBorder="1" applyAlignment="1">
      <alignment/>
    </xf>
    <xf numFmtId="167" fontId="0" fillId="36" borderId="11" xfId="57" applyNumberFormat="1" applyFont="1" applyFill="1" applyBorder="1" applyAlignment="1">
      <alignment/>
    </xf>
    <xf numFmtId="167" fontId="0" fillId="35" borderId="11" xfId="57" applyNumberFormat="1" applyFill="1" applyBorder="1" applyAlignment="1">
      <alignment/>
    </xf>
    <xf numFmtId="167" fontId="0" fillId="34" borderId="12" xfId="57" applyNumberFormat="1" applyFill="1" applyBorder="1" applyAlignment="1">
      <alignment/>
    </xf>
    <xf numFmtId="167" fontId="0" fillId="36" borderId="11" xfId="57" applyNumberFormat="1" applyFill="1" applyBorder="1" applyAlignment="1">
      <alignment/>
    </xf>
    <xf numFmtId="0" fontId="1" fillId="35" borderId="11" xfId="0" applyFont="1" applyFill="1" applyBorder="1" applyAlignment="1">
      <alignment wrapText="1"/>
    </xf>
    <xf numFmtId="167" fontId="0" fillId="34" borderId="11" xfId="57" applyNumberFormat="1" applyFont="1" applyFill="1" applyBorder="1" applyAlignment="1">
      <alignment/>
    </xf>
    <xf numFmtId="0" fontId="8" fillId="35" borderId="0" xfId="0" applyFont="1" applyFill="1" applyAlignment="1">
      <alignment/>
    </xf>
    <xf numFmtId="0" fontId="6" fillId="35" borderId="0" xfId="0" applyFont="1" applyFill="1" applyAlignment="1">
      <alignment/>
    </xf>
    <xf numFmtId="0" fontId="8" fillId="35" borderId="11" xfId="0" applyFont="1" applyFill="1" applyBorder="1" applyAlignment="1">
      <alignment/>
    </xf>
    <xf numFmtId="167" fontId="8" fillId="35" borderId="11" xfId="57" applyNumberFormat="1" applyFont="1" applyFill="1" applyBorder="1" applyAlignment="1">
      <alignment/>
    </xf>
    <xf numFmtId="9" fontId="8" fillId="35" borderId="11" xfId="0" applyNumberFormat="1" applyFont="1" applyFill="1" applyBorder="1" applyAlignment="1">
      <alignment/>
    </xf>
    <xf numFmtId="0" fontId="10" fillId="35" borderId="0" xfId="0" applyFont="1" applyFill="1" applyAlignment="1">
      <alignment horizontal="left"/>
    </xf>
    <xf numFmtId="0" fontId="8" fillId="35" borderId="0" xfId="0" applyFont="1" applyFill="1" applyAlignment="1">
      <alignment horizontal="center"/>
    </xf>
    <xf numFmtId="0" fontId="8" fillId="35" borderId="0" xfId="0" applyFont="1" applyFill="1" applyBorder="1" applyAlignment="1">
      <alignment/>
    </xf>
    <xf numFmtId="9" fontId="8" fillId="35" borderId="0" xfId="0" applyNumberFormat="1" applyFont="1" applyFill="1" applyBorder="1" applyAlignment="1">
      <alignment/>
    </xf>
    <xf numFmtId="167" fontId="8" fillId="35" borderId="0" xfId="57" applyNumberFormat="1" applyFont="1" applyFill="1" applyBorder="1" applyAlignment="1">
      <alignment/>
    </xf>
    <xf numFmtId="0" fontId="6" fillId="35" borderId="13" xfId="0" applyFont="1" applyFill="1" applyBorder="1" applyAlignment="1">
      <alignment/>
    </xf>
    <xf numFmtId="0" fontId="8" fillId="35" borderId="0" xfId="0" applyFont="1" applyFill="1" applyBorder="1" applyAlignment="1">
      <alignment horizontal="center"/>
    </xf>
    <xf numFmtId="43" fontId="8" fillId="35" borderId="0" xfId="57" applyFont="1" applyFill="1" applyBorder="1" applyAlignment="1">
      <alignment/>
    </xf>
    <xf numFmtId="0" fontId="8" fillId="35" borderId="0" xfId="0" applyFont="1" applyFill="1" applyAlignment="1">
      <alignment horizontal="left"/>
    </xf>
    <xf numFmtId="0" fontId="6" fillId="35" borderId="0" xfId="0" applyFont="1" applyFill="1" applyBorder="1" applyAlignment="1">
      <alignment horizontal="left"/>
    </xf>
    <xf numFmtId="0" fontId="8" fillId="35" borderId="0" xfId="0" applyFont="1" applyFill="1" applyBorder="1" applyAlignment="1">
      <alignment horizontal="left"/>
    </xf>
    <xf numFmtId="0" fontId="0" fillId="35" borderId="0" xfId="0" applyFill="1" applyBorder="1" applyAlignment="1">
      <alignment horizontal="center"/>
    </xf>
    <xf numFmtId="167" fontId="8" fillId="35" borderId="0" xfId="57" applyNumberFormat="1" applyFont="1" applyFill="1" applyBorder="1" applyAlignment="1">
      <alignment horizontal="center" vertical="center"/>
    </xf>
    <xf numFmtId="167" fontId="8" fillId="35" borderId="11" xfId="57" applyNumberFormat="1" applyFont="1" applyFill="1" applyBorder="1" applyAlignment="1">
      <alignment horizontal="center" vertical="center"/>
    </xf>
    <xf numFmtId="43" fontId="10" fillId="34" borderId="14" xfId="57" applyFont="1" applyFill="1" applyBorder="1" applyAlignment="1" applyProtection="1">
      <alignment/>
      <protection locked="0"/>
    </xf>
    <xf numFmtId="167" fontId="10" fillId="34" borderId="14" xfId="57" applyNumberFormat="1" applyFont="1" applyFill="1" applyBorder="1" applyAlignment="1" applyProtection="1">
      <alignment/>
      <protection locked="0"/>
    </xf>
    <xf numFmtId="0" fontId="10" fillId="33" borderId="14" xfId="0" applyFont="1" applyFill="1" applyBorder="1" applyAlignment="1">
      <alignment/>
    </xf>
    <xf numFmtId="167" fontId="8" fillId="35" borderId="0" xfId="0" applyNumberFormat="1" applyFont="1" applyFill="1" applyAlignment="1">
      <alignment/>
    </xf>
    <xf numFmtId="9" fontId="6" fillId="35" borderId="11" xfId="0" applyNumberFormat="1" applyFont="1" applyFill="1" applyBorder="1" applyAlignment="1">
      <alignment horizontal="center"/>
    </xf>
    <xf numFmtId="10" fontId="10" fillId="34" borderId="14" xfId="50" applyNumberFormat="1" applyFont="1" applyFill="1" applyBorder="1" applyAlignment="1" applyProtection="1">
      <alignment/>
      <protection locked="0"/>
    </xf>
    <xf numFmtId="9" fontId="6" fillId="35" borderId="0" xfId="0" applyNumberFormat="1" applyFont="1" applyFill="1" applyBorder="1" applyAlignment="1">
      <alignment horizontal="center"/>
    </xf>
    <xf numFmtId="167" fontId="6" fillId="35" borderId="0" xfId="57" applyNumberFormat="1" applyFont="1" applyFill="1" applyBorder="1" applyAlignment="1">
      <alignment/>
    </xf>
    <xf numFmtId="0" fontId="0" fillId="0" borderId="0" xfId="0" applyFont="1" applyAlignment="1">
      <alignment/>
    </xf>
    <xf numFmtId="0" fontId="0" fillId="35" borderId="0" xfId="0" applyFont="1" applyFill="1" applyAlignment="1">
      <alignment horizontal="left"/>
    </xf>
    <xf numFmtId="167" fontId="10" fillId="37" borderId="14" xfId="57" applyNumberFormat="1" applyFont="1" applyFill="1" applyBorder="1" applyAlignment="1" applyProtection="1">
      <alignment/>
      <protection/>
    </xf>
    <xf numFmtId="9" fontId="6" fillId="37" borderId="11" xfId="0" applyNumberFormat="1" applyFont="1" applyFill="1" applyBorder="1" applyAlignment="1" applyProtection="1">
      <alignment horizontal="center"/>
      <protection locked="0"/>
    </xf>
    <xf numFmtId="0" fontId="0" fillId="35" borderId="0" xfId="0" applyFill="1" applyBorder="1" applyAlignment="1">
      <alignment/>
    </xf>
    <xf numFmtId="0" fontId="1" fillId="35" borderId="14" xfId="0" applyFont="1" applyFill="1" applyBorder="1" applyAlignment="1">
      <alignment/>
    </xf>
    <xf numFmtId="0" fontId="1" fillId="34" borderId="14" xfId="0" applyFont="1" applyFill="1" applyBorder="1" applyAlignment="1" applyProtection="1">
      <alignment horizontal="center"/>
      <protection locked="0"/>
    </xf>
    <xf numFmtId="167" fontId="0" fillId="35" borderId="0" xfId="57" applyNumberFormat="1" applyFont="1" applyFill="1" applyAlignment="1">
      <alignment horizontal="center"/>
    </xf>
    <xf numFmtId="167" fontId="0" fillId="34" borderId="0" xfId="57" applyNumberFormat="1" applyFont="1" applyFill="1" applyAlignment="1">
      <alignment horizontal="center"/>
    </xf>
    <xf numFmtId="167" fontId="0" fillId="36" borderId="0" xfId="57" applyNumberFormat="1" applyFont="1" applyFill="1" applyAlignment="1">
      <alignment horizontal="center"/>
    </xf>
    <xf numFmtId="43" fontId="10" fillId="34" borderId="14" xfId="57" applyNumberFormat="1" applyFont="1" applyFill="1" applyBorder="1" applyAlignment="1" applyProtection="1">
      <alignment/>
      <protection locked="0"/>
    </xf>
    <xf numFmtId="0" fontId="0" fillId="35" borderId="0" xfId="0" applyFont="1" applyFill="1" applyAlignment="1">
      <alignment/>
    </xf>
    <xf numFmtId="0" fontId="6" fillId="35" borderId="15" xfId="0" applyFont="1" applyFill="1" applyBorder="1" applyAlignment="1">
      <alignment/>
    </xf>
    <xf numFmtId="0" fontId="10" fillId="35" borderId="0" xfId="0" applyFont="1" applyFill="1" applyBorder="1" applyAlignment="1">
      <alignment horizontal="left"/>
    </xf>
    <xf numFmtId="167" fontId="10" fillId="34" borderId="14" xfId="57" applyNumberFormat="1" applyFont="1" applyFill="1" applyBorder="1" applyAlignment="1" applyProtection="1">
      <alignment/>
      <protection locked="0"/>
    </xf>
    <xf numFmtId="43" fontId="8" fillId="34" borderId="14" xfId="57" applyFont="1" applyFill="1" applyBorder="1" applyAlignment="1" applyProtection="1">
      <alignment horizontal="center"/>
      <protection locked="0"/>
    </xf>
    <xf numFmtId="0" fontId="1" fillId="35" borderId="0" xfId="0" applyFont="1" applyFill="1" applyBorder="1" applyAlignment="1">
      <alignment/>
    </xf>
    <xf numFmtId="0" fontId="10" fillId="35" borderId="0" xfId="0" applyFont="1" applyFill="1" applyAlignment="1">
      <alignment/>
    </xf>
    <xf numFmtId="9" fontId="6" fillId="37" borderId="11" xfId="0" applyNumberFormat="1" applyFont="1" applyFill="1" applyBorder="1" applyAlignment="1">
      <alignment horizontal="center"/>
    </xf>
    <xf numFmtId="9" fontId="6" fillId="37" borderId="0" xfId="0" applyNumberFormat="1" applyFont="1" applyFill="1" applyBorder="1" applyAlignment="1">
      <alignment/>
    </xf>
    <xf numFmtId="0" fontId="6" fillId="35" borderId="0" xfId="0" applyFont="1" applyFill="1" applyBorder="1" applyAlignment="1">
      <alignment/>
    </xf>
    <xf numFmtId="167" fontId="10" fillId="35" borderId="0" xfId="57" applyNumberFormat="1" applyFont="1" applyFill="1" applyBorder="1" applyAlignment="1" applyProtection="1">
      <alignment/>
      <protection locked="0"/>
    </xf>
    <xf numFmtId="167" fontId="10" fillId="35" borderId="0" xfId="57" applyNumberFormat="1" applyFont="1" applyFill="1" applyBorder="1" applyAlignment="1" applyProtection="1">
      <alignment/>
      <protection locked="0"/>
    </xf>
    <xf numFmtId="0" fontId="10" fillId="35" borderId="0" xfId="0" applyFont="1" applyFill="1" applyBorder="1" applyAlignment="1">
      <alignment/>
    </xf>
    <xf numFmtId="0" fontId="9" fillId="35" borderId="0" xfId="0" applyFont="1" applyFill="1" applyAlignment="1">
      <alignment/>
    </xf>
    <xf numFmtId="0" fontId="9" fillId="35" borderId="0" xfId="0" applyFont="1" applyFill="1" applyBorder="1" applyAlignment="1">
      <alignment/>
    </xf>
    <xf numFmtId="167" fontId="6" fillId="37" borderId="14" xfId="57" applyNumberFormat="1" applyFont="1" applyFill="1" applyBorder="1" applyAlignment="1" applyProtection="1">
      <alignment/>
      <protection/>
    </xf>
    <xf numFmtId="167" fontId="6" fillId="37" borderId="14" xfId="57" applyNumberFormat="1" applyFont="1" applyFill="1" applyBorder="1" applyAlignment="1">
      <alignment/>
    </xf>
    <xf numFmtId="43" fontId="6" fillId="34" borderId="14" xfId="57" applyFont="1" applyFill="1" applyBorder="1" applyAlignment="1" applyProtection="1">
      <alignment/>
      <protection locked="0"/>
    </xf>
    <xf numFmtId="0" fontId="6" fillId="35" borderId="0" xfId="0" applyFont="1" applyFill="1" applyAlignment="1">
      <alignment horizontal="left"/>
    </xf>
    <xf numFmtId="167" fontId="6" fillId="35" borderId="0" xfId="57" applyNumberFormat="1" applyFont="1" applyFill="1" applyBorder="1" applyAlignment="1" applyProtection="1">
      <alignment/>
      <protection/>
    </xf>
    <xf numFmtId="167" fontId="8" fillId="35" borderId="0" xfId="57" applyNumberFormat="1" applyFont="1" applyFill="1" applyBorder="1" applyAlignment="1">
      <alignment horizontal="right" vertical="center"/>
    </xf>
    <xf numFmtId="177" fontId="8" fillId="35" borderId="0" xfId="57" applyNumberFormat="1" applyFont="1" applyFill="1" applyBorder="1" applyAlignment="1">
      <alignment horizontal="center" vertical="center"/>
    </xf>
    <xf numFmtId="167" fontId="8" fillId="35" borderId="16" xfId="57" applyNumberFormat="1" applyFont="1" applyFill="1" applyBorder="1" applyAlignment="1">
      <alignment horizontal="center" vertical="center"/>
    </xf>
    <xf numFmtId="0" fontId="10" fillId="35" borderId="16" xfId="0" applyFont="1" applyFill="1" applyBorder="1" applyAlignment="1">
      <alignment horizontal="left"/>
    </xf>
    <xf numFmtId="10" fontId="6" fillId="35" borderId="11" xfId="0" applyNumberFormat="1" applyFont="1" applyFill="1" applyBorder="1" applyAlignment="1">
      <alignment horizontal="center"/>
    </xf>
    <xf numFmtId="0" fontId="6" fillId="35" borderId="0" xfId="0" applyFont="1" applyFill="1" applyAlignment="1" applyProtection="1">
      <alignment/>
      <protection locked="0"/>
    </xf>
    <xf numFmtId="0" fontId="10" fillId="37" borderId="17" xfId="0" applyFont="1" applyFill="1" applyBorder="1" applyAlignment="1">
      <alignment horizontal="left"/>
    </xf>
    <xf numFmtId="167" fontId="6" fillId="37" borderId="15" xfId="0" applyNumberFormat="1" applyFont="1" applyFill="1" applyBorder="1" applyAlignment="1">
      <alignment/>
    </xf>
    <xf numFmtId="0" fontId="1" fillId="37" borderId="18" xfId="0" applyFont="1" applyFill="1" applyBorder="1" applyAlignment="1">
      <alignment horizontal="center"/>
    </xf>
    <xf numFmtId="0" fontId="10" fillId="37" borderId="19" xfId="0" applyFont="1" applyFill="1" applyBorder="1" applyAlignment="1">
      <alignment horizontal="left"/>
    </xf>
    <xf numFmtId="0" fontId="6" fillId="37" borderId="15" xfId="0" applyFont="1" applyFill="1" applyBorder="1" applyAlignment="1">
      <alignment horizontal="center"/>
    </xf>
    <xf numFmtId="0" fontId="10" fillId="37" borderId="15" xfId="0" applyFont="1" applyFill="1" applyBorder="1" applyAlignment="1">
      <alignment horizontal="left"/>
    </xf>
    <xf numFmtId="43" fontId="6" fillId="37" borderId="18" xfId="57" applyFont="1" applyFill="1" applyBorder="1" applyAlignment="1">
      <alignment horizontal="center"/>
    </xf>
    <xf numFmtId="167" fontId="6" fillId="37" borderId="18" xfId="57" applyNumberFormat="1" applyFont="1" applyFill="1" applyBorder="1" applyAlignment="1">
      <alignment/>
    </xf>
    <xf numFmtId="0" fontId="17" fillId="35" borderId="0" xfId="0" applyFont="1" applyFill="1" applyAlignment="1">
      <alignment/>
    </xf>
    <xf numFmtId="0" fontId="6" fillId="33" borderId="0" xfId="0" applyFont="1" applyFill="1" applyAlignment="1">
      <alignment/>
    </xf>
    <xf numFmtId="0" fontId="0" fillId="33" borderId="0" xfId="0" applyFill="1" applyAlignment="1">
      <alignment/>
    </xf>
    <xf numFmtId="0" fontId="0" fillId="35" borderId="0" xfId="0" applyFill="1" applyAlignment="1">
      <alignment horizontal="left" vertical="top" wrapText="1"/>
    </xf>
    <xf numFmtId="0" fontId="0" fillId="0" borderId="0" xfId="0" applyAlignment="1">
      <alignment vertical="top"/>
    </xf>
    <xf numFmtId="0" fontId="0" fillId="0" borderId="0" xfId="0" applyAlignment="1">
      <alignment/>
    </xf>
    <xf numFmtId="0" fontId="8" fillId="35" borderId="0" xfId="0" applyFont="1" applyFill="1" applyAlignment="1">
      <alignment vertical="center" wrapText="1"/>
    </xf>
    <xf numFmtId="0" fontId="0" fillId="0" borderId="20" xfId="0" applyBorder="1" applyAlignment="1">
      <alignment/>
    </xf>
    <xf numFmtId="0" fontId="0" fillId="0" borderId="0" xfId="0" applyAlignment="1">
      <alignment wrapText="1"/>
    </xf>
    <xf numFmtId="0" fontId="0" fillId="35" borderId="0" xfId="0" applyFill="1" applyAlignment="1">
      <alignment horizontal="center" wrapText="1"/>
    </xf>
    <xf numFmtId="0" fontId="0" fillId="35" borderId="11" xfId="0" applyFill="1" applyBorder="1" applyAlignment="1">
      <alignment horizontal="center"/>
    </xf>
    <xf numFmtId="0" fontId="0" fillId="35" borderId="0" xfId="0" applyFill="1" applyBorder="1" applyAlignment="1">
      <alignment horizont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95250</xdr:rowOff>
    </xdr:from>
    <xdr:to>
      <xdr:col>7</xdr:col>
      <xdr:colOff>0</xdr:colOff>
      <xdr:row>34</xdr:row>
      <xdr:rowOff>28575</xdr:rowOff>
    </xdr:to>
    <xdr:sp>
      <xdr:nvSpPr>
        <xdr:cNvPr id="1" name="Text Box 1"/>
        <xdr:cNvSpPr txBox="1">
          <a:spLocks noChangeArrowheads="1"/>
        </xdr:cNvSpPr>
      </xdr:nvSpPr>
      <xdr:spPr>
        <a:xfrm>
          <a:off x="247650" y="676275"/>
          <a:ext cx="3190875" cy="4953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Då många brandförsvar idag samarbetar över kommun och regiongränser finns det ett behov av likvärdiga rutiner. För att möjliggöra gemensamma rutiner eller samverkan med likartade rutiner har detta beslutsstöd och utbildningsmaterial ställts samman.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Syftet med Beslutsstöd för räddningstjänsten är att tillsammans med andra källor utgöra ett stöd för räddningsledarens beslut.
</a:t>
          </a:r>
          <a:r>
            <a:rPr lang="en-US" cap="none" sz="1000" b="0" i="0" u="none" baseline="0">
              <a:solidFill>
                <a:srgbClr val="000000"/>
              </a:solidFill>
              <a:latin typeface="Times New Roman"/>
              <a:ea typeface="Times New Roman"/>
              <a:cs typeface="Times New Roman"/>
            </a:rPr>
            <a:t>Dessa källor kan vara egen utbildning, egna standardrutiner, eller annan litteratur och informationsinhämtning t.ex. från Farligt Gods
</a:t>
          </a:r>
          <a:r>
            <a:rPr lang="en-US" cap="none" sz="1000" b="0" i="0" u="none" baseline="0">
              <a:solidFill>
                <a:srgbClr val="000000"/>
              </a:solidFill>
              <a:latin typeface="Times New Roman"/>
              <a:ea typeface="Times New Roman"/>
              <a:cs typeface="Times New Roman"/>
            </a:rPr>
            <a:t>pärmar och Räddningsverkets informationsbank, RIB.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Informationen i Beslutsstöd för räddningstjänsten är hämtad från utbildningsmaterial utgivet av bl.a. Räddningsverket och Brandskyddsföreningen samt baserad på gängse etablerade metoder.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Materialet består av ett beslutsstöd med ett antal åtgärdskort. Beslutsstöd för räddningstjänsten med sina åtgärdskorten kräver att
</a:t>
          </a:r>
          <a:r>
            <a:rPr lang="en-US" cap="none" sz="1000" b="0" i="0" u="none" baseline="0">
              <a:solidFill>
                <a:srgbClr val="000000"/>
              </a:solidFill>
              <a:latin typeface="Times New Roman"/>
              <a:ea typeface="Times New Roman"/>
              <a:cs typeface="Times New Roman"/>
            </a:rPr>
            <a:t>erforderliga bakgrundskunskaper inhämtats tidigare genom annan utbildning än genom denna pärm, t.ex. på Räddningsverkets skolor och kurser hos Brandskyddsföreningen, SBF, HS Räddningstaktik, stiftelsen för HLR m.fl.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Beslutsstöd för räddningstjänsten är uppbyggt kring ett antal underrubriker för olika moment i räddningsarbetet. Under varje rubrik finns förslag till lösningar samt formler och lathundar för vissa arbetsuppgifter.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Åtgärdskorten ger initial information kring en specifik händelse/incident och skall vara ett stöd till räddningsledaren vid inledningen av en insats. </a:t>
          </a:r>
        </a:p>
      </xdr:txBody>
    </xdr:sp>
    <xdr:clientData/>
  </xdr:twoCellAnchor>
  <xdr:twoCellAnchor>
    <xdr:from>
      <xdr:col>8</xdr:col>
      <xdr:colOff>0</xdr:colOff>
      <xdr:row>3</xdr:row>
      <xdr:rowOff>104775</xdr:rowOff>
    </xdr:from>
    <xdr:to>
      <xdr:col>14</xdr:col>
      <xdr:colOff>9525</xdr:colOff>
      <xdr:row>34</xdr:row>
      <xdr:rowOff>57150</xdr:rowOff>
    </xdr:to>
    <xdr:sp>
      <xdr:nvSpPr>
        <xdr:cNvPr id="2" name="Text Box 2"/>
        <xdr:cNvSpPr txBox="1">
          <a:spLocks noChangeArrowheads="1"/>
        </xdr:cNvSpPr>
      </xdr:nvSpPr>
      <xdr:spPr>
        <a:xfrm>
          <a:off x="3971925" y="685800"/>
          <a:ext cx="3209925" cy="497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För den fortsatta insatsen krävs normalt att ytterligare information inhämtas och ett samarbete med andra organisationer som deltar i räddningsinsatsen. Vissa av åtgärdskorten beskriver insatser där normalt Polisen är ansvarig men där räddningstjänsten normalt medverkar.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Räddningsledaren avgör vid varje enskilt tillfälle vilka beslutsstöd, vilka metoder/tumregler, vilken taktik som skall användas för att på
</a:t>
          </a:r>
          <a:r>
            <a:rPr lang="en-US" cap="none" sz="1000" b="0" i="0" u="none" baseline="0">
              <a:solidFill>
                <a:srgbClr val="000000"/>
              </a:solidFill>
              <a:latin typeface="Times New Roman"/>
              <a:ea typeface="Times New Roman"/>
              <a:cs typeface="Times New Roman"/>
            </a:rPr>
            <a:t>bästa sätt utifrån sina egna resurser samt mål med insatsen uppnå önskat resultat (Beslut I Stort, BIS). Åtgärdskorten kan endast ses
</a:t>
          </a:r>
          <a:r>
            <a:rPr lang="en-US" cap="none" sz="1000" b="0" i="0" u="none" baseline="0">
              <a:solidFill>
                <a:srgbClr val="000000"/>
              </a:solidFill>
              <a:latin typeface="Times New Roman"/>
              <a:ea typeface="Times New Roman"/>
              <a:cs typeface="Times New Roman"/>
            </a:rPr>
            <a:t>som en rekommendation av användbara metoder.
</a:t>
          </a:r>
          <a:r>
            <a:rPr lang="en-US" cap="none" sz="1000" b="0" i="0" u="none" baseline="0">
              <a:solidFill>
                <a:srgbClr val="000000"/>
              </a:solidFill>
              <a:latin typeface="Times New Roman"/>
              <a:ea typeface="Times New Roman"/>
              <a:cs typeface="Times New Roman"/>
            </a:rPr>
            <a:t>Enligt 3 kapitel § 3 arbetsmiljölagen, 1977:1160 skall arbetsgivaren se till att arbetstagaren får god kännedom om de förhållanden, under vilka arbetet bedrives, och att arbetstagaren upplyses om de risker som kan vara förbundna med arbetet. Arbetsgivaren skall förvissa sig om att arbetstagaren har den utbildning som behövs och vet vad han har att iaktta för att undgå risker i arbetet.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Beslutsstöd för räddningstjänsten är inte ämnad att ersätta övning och utbildning för de beskrivna insatserna och är inte heller en komplett beskrivning av samtliga moment, metoder, rättigheter eller skyldigheter vid en räddningsinsats däremot är Beslutsstöd för 
</a:t>
          </a:r>
          <a:r>
            <a:rPr lang="en-US" cap="none" sz="1000" b="0" i="0" u="none" baseline="0">
              <a:solidFill>
                <a:srgbClr val="000000"/>
              </a:solidFill>
              <a:latin typeface="Times New Roman"/>
              <a:ea typeface="Times New Roman"/>
              <a:cs typeface="Times New Roman"/>
            </a:rPr>
            <a:t>räddningstjänsten utmärkt att användas vid utbildningar och övningar. Detta så att personalen är väl förtrogen med föreslagna rutiner och metoder samt är bekant med innehållet i pärmen.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Det är förbjudet att kopiera Beslutsstöd för räddningstjänsten eller att på annat sätt mångfaldiga innehållet för användning eller distribution
</a:t>
          </a:r>
          <a:r>
            <a:rPr lang="en-US" cap="none" sz="1000" b="0" i="0" u="none" baseline="0">
              <a:solidFill>
                <a:srgbClr val="000000"/>
              </a:solidFill>
              <a:latin typeface="Times New Roman"/>
              <a:ea typeface="Times New Roman"/>
              <a:cs typeface="Times New Roman"/>
            </a:rPr>
            <a:t>inom organisationen eller till annan. EmergencyINFO godkänner att innehållet kopieras till elever vid undervisning i normal omfattning.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zoomScalePageLayoutView="0" workbookViewId="0" topLeftCell="A1">
      <selection activeCell="G3" sqref="G3"/>
    </sheetView>
  </sheetViews>
  <sheetFormatPr defaultColWidth="9.33203125" defaultRowHeight="12.75"/>
  <cols>
    <col min="1" max="1" width="4.16015625" style="0" customWidth="1"/>
  </cols>
  <sheetData>
    <row r="1" spans="1:16" ht="20.25">
      <c r="A1" s="5"/>
      <c r="B1" s="97" t="s">
        <v>135</v>
      </c>
      <c r="C1" s="5"/>
      <c r="D1" s="5"/>
      <c r="E1" s="5"/>
      <c r="F1" s="5"/>
      <c r="G1" s="5"/>
      <c r="H1" s="5"/>
      <c r="I1" s="5"/>
      <c r="J1" s="5"/>
      <c r="K1" s="5"/>
      <c r="L1" s="5"/>
      <c r="M1" s="5"/>
      <c r="N1" s="5"/>
      <c r="O1" s="5"/>
      <c r="P1" s="5"/>
    </row>
    <row r="2" spans="1:16" ht="12.75">
      <c r="A2" s="5"/>
      <c r="B2" s="5"/>
      <c r="C2" s="5"/>
      <c r="D2" s="5"/>
      <c r="E2" s="5"/>
      <c r="F2" s="5"/>
      <c r="G2" s="5"/>
      <c r="H2" s="5"/>
      <c r="I2" s="5"/>
      <c r="J2" s="5"/>
      <c r="K2" s="5"/>
      <c r="L2" s="5"/>
      <c r="M2" s="5"/>
      <c r="N2" s="5"/>
      <c r="O2" s="5"/>
      <c r="P2" s="5"/>
    </row>
    <row r="3" spans="1:16" ht="12.75">
      <c r="A3" s="5"/>
      <c r="B3" s="6" t="s">
        <v>136</v>
      </c>
      <c r="C3" s="5"/>
      <c r="D3" s="5"/>
      <c r="E3" s="5"/>
      <c r="F3" s="5"/>
      <c r="G3" s="5"/>
      <c r="H3" s="5"/>
      <c r="I3" s="5"/>
      <c r="J3" s="5"/>
      <c r="K3" s="5"/>
      <c r="L3" s="5"/>
      <c r="M3" s="5"/>
      <c r="N3" s="5"/>
      <c r="O3" s="5"/>
      <c r="P3" s="5"/>
    </row>
    <row r="4" spans="1:16" ht="12.75">
      <c r="A4" s="5"/>
      <c r="B4" s="5"/>
      <c r="C4" s="5"/>
      <c r="D4" s="5"/>
      <c r="E4" s="5"/>
      <c r="F4" s="5"/>
      <c r="G4" s="5"/>
      <c r="H4" s="5"/>
      <c r="I4" s="5"/>
      <c r="J4" s="5"/>
      <c r="K4" s="5"/>
      <c r="L4" s="5"/>
      <c r="M4" s="5"/>
      <c r="N4" s="5"/>
      <c r="O4" s="5"/>
      <c r="P4" s="5"/>
    </row>
    <row r="5" spans="1:16" ht="12.75">
      <c r="A5" s="5"/>
      <c r="B5" s="5"/>
      <c r="C5" s="5"/>
      <c r="D5" s="5"/>
      <c r="E5" s="5"/>
      <c r="F5" s="5"/>
      <c r="G5" s="5"/>
      <c r="H5" s="5"/>
      <c r="I5" s="5"/>
      <c r="J5" s="5"/>
      <c r="K5" s="5"/>
      <c r="L5" s="5"/>
      <c r="M5" s="5"/>
      <c r="N5" s="5"/>
      <c r="O5" s="5"/>
      <c r="P5" s="5"/>
    </row>
    <row r="6" spans="1:16" ht="12.75">
      <c r="A6" s="5"/>
      <c r="B6" s="5"/>
      <c r="C6" s="5"/>
      <c r="D6" s="5"/>
      <c r="E6" s="5"/>
      <c r="F6" s="5"/>
      <c r="G6" s="5"/>
      <c r="H6" s="5"/>
      <c r="I6" s="5"/>
      <c r="J6" s="5"/>
      <c r="K6" s="5"/>
      <c r="L6" s="5"/>
      <c r="M6" s="5"/>
      <c r="N6" s="5"/>
      <c r="O6" s="5"/>
      <c r="P6" s="5"/>
    </row>
    <row r="7" spans="1:16" ht="12.75">
      <c r="A7" s="5"/>
      <c r="B7" s="5"/>
      <c r="C7" s="5"/>
      <c r="D7" s="5"/>
      <c r="E7" s="5"/>
      <c r="F7" s="5"/>
      <c r="G7" s="5"/>
      <c r="H7" s="5"/>
      <c r="I7" s="5"/>
      <c r="J7" s="5"/>
      <c r="K7" s="5"/>
      <c r="L7" s="5"/>
      <c r="M7" s="5"/>
      <c r="N7" s="5"/>
      <c r="O7" s="5"/>
      <c r="P7" s="5"/>
    </row>
    <row r="8" spans="1:16" ht="12.75">
      <c r="A8" s="5"/>
      <c r="B8" s="5"/>
      <c r="C8" s="5"/>
      <c r="D8" s="5"/>
      <c r="E8" s="5"/>
      <c r="F8" s="5"/>
      <c r="G8" s="5"/>
      <c r="H8" s="5"/>
      <c r="I8" s="5"/>
      <c r="J8" s="5"/>
      <c r="K8" s="5"/>
      <c r="L8" s="5"/>
      <c r="M8" s="5"/>
      <c r="N8" s="5"/>
      <c r="O8" s="5"/>
      <c r="P8" s="5"/>
    </row>
    <row r="9" spans="1:16" ht="12.75">
      <c r="A9" s="5"/>
      <c r="B9" s="5"/>
      <c r="C9" s="5"/>
      <c r="D9" s="5"/>
      <c r="E9" s="5"/>
      <c r="F9" s="5"/>
      <c r="G9" s="5"/>
      <c r="H9" s="5"/>
      <c r="I9" s="5"/>
      <c r="J9" s="5"/>
      <c r="K9" s="5"/>
      <c r="L9" s="5"/>
      <c r="M9" s="5"/>
      <c r="N9" s="5"/>
      <c r="O9" s="5"/>
      <c r="P9" s="5"/>
    </row>
    <row r="10" spans="1:16" ht="12.75">
      <c r="A10" s="5"/>
      <c r="B10" s="5"/>
      <c r="C10" s="5"/>
      <c r="D10" s="5"/>
      <c r="E10" s="5"/>
      <c r="F10" s="5"/>
      <c r="G10" s="5"/>
      <c r="H10" s="5"/>
      <c r="I10" s="5"/>
      <c r="J10" s="5"/>
      <c r="K10" s="5"/>
      <c r="L10" s="5"/>
      <c r="M10" s="5"/>
      <c r="N10" s="5"/>
      <c r="O10" s="5"/>
      <c r="P10" s="5"/>
    </row>
    <row r="11" spans="1:16" ht="12.75">
      <c r="A11" s="5"/>
      <c r="B11" s="5"/>
      <c r="C11" s="5"/>
      <c r="D11" s="5"/>
      <c r="E11" s="5"/>
      <c r="F11" s="5"/>
      <c r="G11" s="5"/>
      <c r="H11" s="5"/>
      <c r="I11" s="5"/>
      <c r="J11" s="5"/>
      <c r="K11" s="5"/>
      <c r="L11" s="5"/>
      <c r="M11" s="5"/>
      <c r="N11" s="5"/>
      <c r="O11" s="5"/>
      <c r="P11" s="5"/>
    </row>
    <row r="12" spans="1:16" ht="12.75">
      <c r="A12" s="5"/>
      <c r="B12" s="5"/>
      <c r="C12" s="5"/>
      <c r="D12" s="5"/>
      <c r="E12" s="5"/>
      <c r="F12" s="5"/>
      <c r="G12" s="5"/>
      <c r="H12" s="5"/>
      <c r="I12" s="5"/>
      <c r="J12" s="5"/>
      <c r="K12" s="5"/>
      <c r="L12" s="5"/>
      <c r="M12" s="5"/>
      <c r="N12" s="5"/>
      <c r="O12" s="5"/>
      <c r="P12" s="5"/>
    </row>
    <row r="13" spans="1:16" ht="12.75">
      <c r="A13" s="5"/>
      <c r="B13" s="5"/>
      <c r="C13" s="5"/>
      <c r="D13" s="5"/>
      <c r="E13" s="5"/>
      <c r="F13" s="5"/>
      <c r="G13" s="5"/>
      <c r="H13" s="5"/>
      <c r="I13" s="5"/>
      <c r="J13" s="5"/>
      <c r="K13" s="5"/>
      <c r="L13" s="5"/>
      <c r="M13" s="5"/>
      <c r="N13" s="5"/>
      <c r="O13" s="5"/>
      <c r="P13" s="5"/>
    </row>
    <row r="14" spans="1:16" ht="12.75">
      <c r="A14" s="5"/>
      <c r="B14" s="5"/>
      <c r="C14" s="5"/>
      <c r="D14" s="5"/>
      <c r="E14" s="5"/>
      <c r="F14" s="5"/>
      <c r="G14" s="5"/>
      <c r="H14" s="5"/>
      <c r="I14" s="5"/>
      <c r="J14" s="5"/>
      <c r="K14" s="5"/>
      <c r="L14" s="5"/>
      <c r="M14" s="5"/>
      <c r="N14" s="5"/>
      <c r="O14" s="5"/>
      <c r="P14" s="5"/>
    </row>
    <row r="15" spans="1:16" ht="12.75">
      <c r="A15" s="5"/>
      <c r="B15" s="5"/>
      <c r="C15" s="5"/>
      <c r="D15" s="5"/>
      <c r="E15" s="5"/>
      <c r="F15" s="5"/>
      <c r="G15" s="5"/>
      <c r="H15" s="5"/>
      <c r="I15" s="5"/>
      <c r="J15" s="5"/>
      <c r="K15" s="5"/>
      <c r="L15" s="5"/>
      <c r="M15" s="5"/>
      <c r="N15" s="5"/>
      <c r="O15" s="5"/>
      <c r="P15" s="5"/>
    </row>
    <row r="16" spans="1:16" ht="12.75">
      <c r="A16" s="5"/>
      <c r="B16" s="5"/>
      <c r="C16" s="5"/>
      <c r="D16" s="5"/>
      <c r="E16" s="5"/>
      <c r="F16" s="5"/>
      <c r="G16" s="5"/>
      <c r="H16" s="5"/>
      <c r="I16" s="5"/>
      <c r="J16" s="5"/>
      <c r="K16" s="5"/>
      <c r="L16" s="5"/>
      <c r="M16" s="5"/>
      <c r="N16" s="5"/>
      <c r="O16" s="5"/>
      <c r="P16" s="5"/>
    </row>
    <row r="17" spans="1:16" ht="12.75">
      <c r="A17" s="5"/>
      <c r="B17" s="5"/>
      <c r="C17" s="5"/>
      <c r="D17" s="5"/>
      <c r="E17" s="5"/>
      <c r="F17" s="5"/>
      <c r="G17" s="5"/>
      <c r="H17" s="5"/>
      <c r="I17" s="5"/>
      <c r="J17" s="5"/>
      <c r="K17" s="5"/>
      <c r="L17" s="5"/>
      <c r="M17" s="5"/>
      <c r="N17" s="5"/>
      <c r="O17" s="5"/>
      <c r="P17" s="5"/>
    </row>
    <row r="18" spans="1:16" ht="12.75">
      <c r="A18" s="5"/>
      <c r="B18" s="5"/>
      <c r="C18" s="5"/>
      <c r="D18" s="5"/>
      <c r="E18" s="5"/>
      <c r="F18" s="5"/>
      <c r="G18" s="5"/>
      <c r="H18" s="5"/>
      <c r="I18" s="5"/>
      <c r="J18" s="5"/>
      <c r="K18" s="5"/>
      <c r="L18" s="5"/>
      <c r="M18" s="5"/>
      <c r="N18" s="5"/>
      <c r="O18" s="5"/>
      <c r="P18" s="5"/>
    </row>
    <row r="19" spans="1:16" ht="12.75">
      <c r="A19" s="5"/>
      <c r="B19" s="5"/>
      <c r="C19" s="5"/>
      <c r="D19" s="5"/>
      <c r="E19" s="5"/>
      <c r="F19" s="5"/>
      <c r="G19" s="5"/>
      <c r="H19" s="5"/>
      <c r="I19" s="5"/>
      <c r="J19" s="5"/>
      <c r="K19" s="5"/>
      <c r="L19" s="5"/>
      <c r="M19" s="5"/>
      <c r="N19" s="5"/>
      <c r="O19" s="5"/>
      <c r="P19" s="5"/>
    </row>
    <row r="20" spans="1:16" ht="12.75">
      <c r="A20" s="5"/>
      <c r="B20" s="5"/>
      <c r="C20" s="5"/>
      <c r="D20" s="5"/>
      <c r="E20" s="5"/>
      <c r="F20" s="5"/>
      <c r="G20" s="5"/>
      <c r="H20" s="5"/>
      <c r="I20" s="5"/>
      <c r="J20" s="5"/>
      <c r="K20" s="5"/>
      <c r="L20" s="5"/>
      <c r="M20" s="5"/>
      <c r="N20" s="5"/>
      <c r="O20" s="5"/>
      <c r="P20" s="5"/>
    </row>
    <row r="21" spans="1:16" ht="12.75">
      <c r="A21" s="5"/>
      <c r="B21" s="5"/>
      <c r="C21" s="5"/>
      <c r="D21" s="5"/>
      <c r="E21" s="5"/>
      <c r="F21" s="5"/>
      <c r="G21" s="5"/>
      <c r="H21" s="5"/>
      <c r="I21" s="5"/>
      <c r="J21" s="5"/>
      <c r="K21" s="5"/>
      <c r="L21" s="5"/>
      <c r="M21" s="5"/>
      <c r="N21" s="5"/>
      <c r="O21" s="5"/>
      <c r="P21" s="5"/>
    </row>
    <row r="22" spans="1:16" ht="12.75">
      <c r="A22" s="5"/>
      <c r="B22" s="5"/>
      <c r="C22" s="5"/>
      <c r="D22" s="5"/>
      <c r="E22" s="5"/>
      <c r="F22" s="5"/>
      <c r="G22" s="5"/>
      <c r="H22" s="5"/>
      <c r="I22" s="5"/>
      <c r="J22" s="5"/>
      <c r="K22" s="5"/>
      <c r="L22" s="5"/>
      <c r="M22" s="5"/>
      <c r="N22" s="5"/>
      <c r="O22" s="5"/>
      <c r="P22" s="5"/>
    </row>
    <row r="23" spans="1:16" ht="12.75">
      <c r="A23" s="5"/>
      <c r="B23" s="5"/>
      <c r="C23" s="5"/>
      <c r="D23" s="5"/>
      <c r="E23" s="5"/>
      <c r="F23" s="5"/>
      <c r="G23" s="5"/>
      <c r="H23" s="5"/>
      <c r="I23" s="5"/>
      <c r="J23" s="5"/>
      <c r="K23" s="5"/>
      <c r="L23" s="5"/>
      <c r="M23" s="5"/>
      <c r="N23" s="5"/>
      <c r="O23" s="5"/>
      <c r="P23" s="5"/>
    </row>
    <row r="24" spans="1:16" ht="12.75">
      <c r="A24" s="5"/>
      <c r="B24" s="5"/>
      <c r="C24" s="5"/>
      <c r="D24" s="5"/>
      <c r="E24" s="5"/>
      <c r="F24" s="5"/>
      <c r="G24" s="5"/>
      <c r="H24" s="5"/>
      <c r="I24" s="5"/>
      <c r="J24" s="5"/>
      <c r="K24" s="5"/>
      <c r="L24" s="5"/>
      <c r="M24" s="5"/>
      <c r="N24" s="5"/>
      <c r="O24" s="5"/>
      <c r="P24" s="5"/>
    </row>
    <row r="25" spans="1:16" ht="12.75">
      <c r="A25" s="5"/>
      <c r="B25" s="5"/>
      <c r="C25" s="5"/>
      <c r="D25" s="5"/>
      <c r="E25" s="5"/>
      <c r="F25" s="5"/>
      <c r="G25" s="5"/>
      <c r="H25" s="5"/>
      <c r="I25" s="5"/>
      <c r="J25" s="5"/>
      <c r="K25" s="5"/>
      <c r="L25" s="5"/>
      <c r="M25" s="5"/>
      <c r="N25" s="5"/>
      <c r="O25" s="5"/>
      <c r="P25" s="5"/>
    </row>
    <row r="26" spans="1:16" ht="12.75">
      <c r="A26" s="5"/>
      <c r="B26" s="5"/>
      <c r="C26" s="5"/>
      <c r="D26" s="5"/>
      <c r="E26" s="5"/>
      <c r="F26" s="5"/>
      <c r="G26" s="5"/>
      <c r="H26" s="5"/>
      <c r="I26" s="5"/>
      <c r="J26" s="5"/>
      <c r="K26" s="5"/>
      <c r="L26" s="5"/>
      <c r="M26" s="5"/>
      <c r="N26" s="5"/>
      <c r="O26" s="5"/>
      <c r="P26" s="5"/>
    </row>
    <row r="27" spans="1:16" ht="12.75">
      <c r="A27" s="5"/>
      <c r="B27" s="5"/>
      <c r="C27" s="5"/>
      <c r="D27" s="5"/>
      <c r="E27" s="5"/>
      <c r="F27" s="5"/>
      <c r="G27" s="5"/>
      <c r="H27" s="5"/>
      <c r="I27" s="5"/>
      <c r="J27" s="5"/>
      <c r="K27" s="5"/>
      <c r="L27" s="5"/>
      <c r="M27" s="5"/>
      <c r="N27" s="5"/>
      <c r="O27" s="5"/>
      <c r="P27" s="5"/>
    </row>
    <row r="28" spans="1:16" ht="12.75">
      <c r="A28" s="5"/>
      <c r="B28" s="5"/>
      <c r="C28" s="5"/>
      <c r="D28" s="5"/>
      <c r="E28" s="5"/>
      <c r="F28" s="5"/>
      <c r="G28" s="5"/>
      <c r="H28" s="5"/>
      <c r="I28" s="5"/>
      <c r="J28" s="5"/>
      <c r="K28" s="5"/>
      <c r="L28" s="5"/>
      <c r="M28" s="5"/>
      <c r="N28" s="5"/>
      <c r="O28" s="5"/>
      <c r="P28" s="5"/>
    </row>
    <row r="29" spans="1:16" ht="12.75">
      <c r="A29" s="5"/>
      <c r="B29" s="5"/>
      <c r="C29" s="5"/>
      <c r="D29" s="5"/>
      <c r="E29" s="5"/>
      <c r="F29" s="5"/>
      <c r="G29" s="5"/>
      <c r="H29" s="5"/>
      <c r="I29" s="5"/>
      <c r="J29" s="5"/>
      <c r="K29" s="5"/>
      <c r="L29" s="5"/>
      <c r="M29" s="5"/>
      <c r="N29" s="5"/>
      <c r="O29" s="5"/>
      <c r="P29" s="5"/>
    </row>
    <row r="30" spans="1:16" ht="12.75">
      <c r="A30" s="5"/>
      <c r="B30" s="5"/>
      <c r="C30" s="5"/>
      <c r="D30" s="5"/>
      <c r="E30" s="5"/>
      <c r="F30" s="5"/>
      <c r="G30" s="5"/>
      <c r="H30" s="5"/>
      <c r="I30" s="5"/>
      <c r="J30" s="5"/>
      <c r="K30" s="5"/>
      <c r="L30" s="5"/>
      <c r="M30" s="5"/>
      <c r="N30" s="5"/>
      <c r="O30" s="5"/>
      <c r="P30" s="5"/>
    </row>
    <row r="31" spans="1:16" ht="12.75">
      <c r="A31" s="5"/>
      <c r="B31" s="5"/>
      <c r="C31" s="5"/>
      <c r="D31" s="5"/>
      <c r="E31" s="5"/>
      <c r="F31" s="5"/>
      <c r="G31" s="5"/>
      <c r="H31" s="5"/>
      <c r="I31" s="5"/>
      <c r="J31" s="5"/>
      <c r="K31" s="5"/>
      <c r="L31" s="5"/>
      <c r="M31" s="5"/>
      <c r="N31" s="5"/>
      <c r="O31" s="5"/>
      <c r="P31" s="5"/>
    </row>
    <row r="32" spans="1:16" ht="12.75">
      <c r="A32" s="5"/>
      <c r="B32" s="5"/>
      <c r="C32" s="5"/>
      <c r="D32" s="5"/>
      <c r="E32" s="5"/>
      <c r="F32" s="5"/>
      <c r="G32" s="5"/>
      <c r="H32" s="5"/>
      <c r="I32" s="5"/>
      <c r="J32" s="5"/>
      <c r="K32" s="5"/>
      <c r="L32" s="5"/>
      <c r="M32" s="5"/>
      <c r="N32" s="5"/>
      <c r="O32" s="5"/>
      <c r="P32" s="5"/>
    </row>
    <row r="33" spans="1:16" ht="12.75">
      <c r="A33" s="5"/>
      <c r="B33" s="5"/>
      <c r="C33" s="5"/>
      <c r="D33" s="5"/>
      <c r="E33" s="5"/>
      <c r="F33" s="5"/>
      <c r="G33" s="5"/>
      <c r="H33" s="5"/>
      <c r="I33" s="5"/>
      <c r="J33" s="5"/>
      <c r="K33" s="5"/>
      <c r="L33" s="5"/>
      <c r="M33" s="5"/>
      <c r="N33" s="5"/>
      <c r="O33" s="5"/>
      <c r="P33" s="5"/>
    </row>
    <row r="34" spans="1:16" ht="12.75">
      <c r="A34" s="5"/>
      <c r="B34" s="5"/>
      <c r="C34" s="5"/>
      <c r="D34" s="5"/>
      <c r="E34" s="5"/>
      <c r="F34" s="5"/>
      <c r="G34" s="5"/>
      <c r="H34" s="5"/>
      <c r="I34" s="5"/>
      <c r="J34" s="5"/>
      <c r="K34" s="5"/>
      <c r="L34" s="5"/>
      <c r="M34" s="5"/>
      <c r="N34" s="5"/>
      <c r="O34" s="5"/>
      <c r="P34" s="5"/>
    </row>
    <row r="35" spans="1:16" ht="12.75">
      <c r="A35" s="5"/>
      <c r="B35" s="5"/>
      <c r="C35" s="5"/>
      <c r="D35" s="5"/>
      <c r="E35" s="5"/>
      <c r="F35" s="5"/>
      <c r="G35" s="5"/>
      <c r="H35" s="5"/>
      <c r="I35" s="5"/>
      <c r="J35" s="5"/>
      <c r="K35" s="5"/>
      <c r="L35" s="5"/>
      <c r="M35" s="5"/>
      <c r="N35" s="5"/>
      <c r="O35" s="5"/>
      <c r="P35" s="5"/>
    </row>
  </sheetData>
  <sheetProtection password="AC83" sheet="1" objects="1" scenarios="1" selectLockedCells="1"/>
  <printOptions/>
  <pageMargins left="0.75" right="0.75" top="1" bottom="1" header="0.5" footer="0.5"/>
  <pageSetup horizontalDpi="600" verticalDpi="600" orientation="landscape" paperSize="9" r:id="rId2"/>
  <headerFooter alignWithMargins="0">
    <oddHeader>&amp;LEmergencyINFO&amp;C&amp;F&amp;R&amp;A</oddHeader>
    <oddFooter>&amp;C&amp;P (&amp;N)&amp;R&amp;T &amp;D</oddFooter>
  </headerFooter>
  <drawing r:id="rId1"/>
</worksheet>
</file>

<file path=xl/worksheets/sheet10.xml><?xml version="1.0" encoding="utf-8"?>
<worksheet xmlns="http://schemas.openxmlformats.org/spreadsheetml/2006/main" xmlns:r="http://schemas.openxmlformats.org/officeDocument/2006/relationships">
  <dimension ref="A1:N33"/>
  <sheetViews>
    <sheetView zoomScalePageLayoutView="0" workbookViewId="0" topLeftCell="A1">
      <selection activeCell="L37" sqref="L37"/>
    </sheetView>
  </sheetViews>
  <sheetFormatPr defaultColWidth="9.33203125" defaultRowHeight="12.75"/>
  <cols>
    <col min="1" max="1" width="3.16015625" style="0" customWidth="1"/>
    <col min="3" max="3" width="7.66015625" style="0" customWidth="1"/>
    <col min="4" max="13" width="10.83203125" style="0" customWidth="1"/>
  </cols>
  <sheetData>
    <row r="1" spans="1:14" ht="12.75">
      <c r="A1" s="5"/>
      <c r="B1" s="6" t="s">
        <v>1</v>
      </c>
      <c r="C1" s="5"/>
      <c r="D1" s="5"/>
      <c r="E1" s="5"/>
      <c r="F1" s="5"/>
      <c r="G1" s="5"/>
      <c r="H1" s="5"/>
      <c r="I1" s="5"/>
      <c r="J1" s="5"/>
      <c r="K1" s="5"/>
      <c r="L1" s="5"/>
      <c r="M1" s="5"/>
      <c r="N1" s="5"/>
    </row>
    <row r="2" spans="1:14" ht="12.75">
      <c r="A2" s="5"/>
      <c r="B2" s="5"/>
      <c r="C2" s="5"/>
      <c r="D2" s="5"/>
      <c r="E2" s="5"/>
      <c r="F2" s="5"/>
      <c r="G2" s="5"/>
      <c r="H2" s="5"/>
      <c r="I2" s="5"/>
      <c r="J2" s="5"/>
      <c r="K2" s="5"/>
      <c r="L2" s="5"/>
      <c r="M2" s="5"/>
      <c r="N2" s="5"/>
    </row>
    <row r="3" spans="1:14" ht="12.75">
      <c r="A3" s="5"/>
      <c r="B3" s="5" t="s">
        <v>18</v>
      </c>
      <c r="C3" s="5"/>
      <c r="D3" s="5"/>
      <c r="E3" s="5"/>
      <c r="F3" s="5"/>
      <c r="G3" s="5"/>
      <c r="H3" s="5"/>
      <c r="I3" s="5"/>
      <c r="J3" s="5"/>
      <c r="K3" s="5"/>
      <c r="L3" s="5"/>
      <c r="M3" s="5"/>
      <c r="N3" s="5"/>
    </row>
    <row r="4" spans="1:14" ht="12.75">
      <c r="A4" s="6"/>
      <c r="B4" s="5"/>
      <c r="C4" s="5"/>
      <c r="D4" s="5"/>
      <c r="E4" s="5"/>
      <c r="F4" s="5"/>
      <c r="G4" s="5"/>
      <c r="H4" s="5"/>
      <c r="I4" s="5"/>
      <c r="J4" s="5"/>
      <c r="K4" s="5"/>
      <c r="L4" s="5"/>
      <c r="M4" s="5"/>
      <c r="N4" s="5"/>
    </row>
    <row r="5" spans="1:14" ht="12.75">
      <c r="A5" s="5"/>
      <c r="B5" s="106" t="s">
        <v>77</v>
      </c>
      <c r="C5" s="106"/>
      <c r="D5" s="107" t="s">
        <v>4</v>
      </c>
      <c r="E5" s="108"/>
      <c r="F5" s="107" t="s">
        <v>6</v>
      </c>
      <c r="G5" s="108"/>
      <c r="H5" s="107" t="s">
        <v>7</v>
      </c>
      <c r="I5" s="108"/>
      <c r="J5" s="107" t="s">
        <v>10</v>
      </c>
      <c r="K5" s="108"/>
      <c r="L5" s="107" t="s">
        <v>12</v>
      </c>
      <c r="M5" s="108"/>
      <c r="N5" s="5"/>
    </row>
    <row r="6" spans="1:14" ht="12.75">
      <c r="A6" s="5"/>
      <c r="B6" s="106"/>
      <c r="C6" s="106"/>
      <c r="D6" s="107" t="s">
        <v>5</v>
      </c>
      <c r="E6" s="108"/>
      <c r="F6" s="107" t="s">
        <v>8</v>
      </c>
      <c r="G6" s="108"/>
      <c r="H6" s="107" t="s">
        <v>9</v>
      </c>
      <c r="I6" s="108"/>
      <c r="J6" s="107" t="s">
        <v>11</v>
      </c>
      <c r="K6" s="108"/>
      <c r="L6" s="107" t="s">
        <v>13</v>
      </c>
      <c r="M6" s="108"/>
      <c r="N6" s="5"/>
    </row>
    <row r="7" spans="2:14" ht="25.5">
      <c r="B7" s="6" t="s">
        <v>2</v>
      </c>
      <c r="C7" s="6"/>
      <c r="D7" s="14" t="s">
        <v>0</v>
      </c>
      <c r="E7" s="15" t="s">
        <v>3</v>
      </c>
      <c r="F7" s="14" t="s">
        <v>0</v>
      </c>
      <c r="G7" s="15" t="s">
        <v>3</v>
      </c>
      <c r="H7" s="14" t="s">
        <v>0</v>
      </c>
      <c r="I7" s="15" t="s">
        <v>3</v>
      </c>
      <c r="J7" s="14" t="s">
        <v>0</v>
      </c>
      <c r="K7" s="15" t="s">
        <v>3</v>
      </c>
      <c r="L7" s="14" t="s">
        <v>0</v>
      </c>
      <c r="M7" s="15" t="s">
        <v>3</v>
      </c>
      <c r="N7" s="5"/>
    </row>
    <row r="8" spans="1:14" ht="12.75">
      <c r="A8" s="5"/>
      <c r="B8" s="8">
        <v>1</v>
      </c>
      <c r="C8" s="5"/>
      <c r="D8" s="20">
        <f aca="true" t="shared" si="0" ref="D8:D32">B8*400</f>
        <v>400</v>
      </c>
      <c r="E8" s="17">
        <f>D8*6%</f>
        <v>24</v>
      </c>
      <c r="F8" s="20">
        <f aca="true" t="shared" si="1" ref="F8:F32">B8*800</f>
        <v>800</v>
      </c>
      <c r="G8" s="17">
        <f>F8*6%</f>
        <v>48</v>
      </c>
      <c r="H8" s="20">
        <f aca="true" t="shared" si="2" ref="H8:H32">B8*1200</f>
        <v>1200</v>
      </c>
      <c r="I8" s="17">
        <f>H8*6%</f>
        <v>72</v>
      </c>
      <c r="J8" s="20">
        <f aca="true" t="shared" si="3" ref="J8:J32">B8*1600</f>
        <v>1600</v>
      </c>
      <c r="K8" s="17">
        <f>J8*6%</f>
        <v>96</v>
      </c>
      <c r="L8" s="20">
        <f aca="true" t="shared" si="4" ref="L8:L32">B8*2000</f>
        <v>2000</v>
      </c>
      <c r="M8" s="17">
        <f>L8*6%</f>
        <v>120</v>
      </c>
      <c r="N8" s="5"/>
    </row>
    <row r="9" spans="1:14" ht="12.75">
      <c r="A9" s="5"/>
      <c r="B9" s="8">
        <v>2</v>
      </c>
      <c r="C9" s="5"/>
      <c r="D9" s="20">
        <f t="shared" si="0"/>
        <v>800</v>
      </c>
      <c r="E9" s="17">
        <f aca="true" t="shared" si="5" ref="E9:E32">D9*6%</f>
        <v>48</v>
      </c>
      <c r="F9" s="20">
        <f t="shared" si="1"/>
        <v>1600</v>
      </c>
      <c r="G9" s="17">
        <f aca="true" t="shared" si="6" ref="G9:G32">F9*6%</f>
        <v>96</v>
      </c>
      <c r="H9" s="20">
        <f t="shared" si="2"/>
        <v>2400</v>
      </c>
      <c r="I9" s="17">
        <f aca="true" t="shared" si="7" ref="I9:I32">H9*6%</f>
        <v>144</v>
      </c>
      <c r="J9" s="20">
        <f t="shared" si="3"/>
        <v>3200</v>
      </c>
      <c r="K9" s="17">
        <f aca="true" t="shared" si="8" ref="K9:K32">J9*6%</f>
        <v>192</v>
      </c>
      <c r="L9" s="20">
        <f t="shared" si="4"/>
        <v>4000</v>
      </c>
      <c r="M9" s="17">
        <f aca="true" t="shared" si="9" ref="M9:M32">L9*6%</f>
        <v>240</v>
      </c>
      <c r="N9" s="5"/>
    </row>
    <row r="10" spans="1:14" ht="12.75">
      <c r="A10" s="5"/>
      <c r="B10" s="8">
        <v>3</v>
      </c>
      <c r="C10" s="5"/>
      <c r="D10" s="20">
        <f t="shared" si="0"/>
        <v>1200</v>
      </c>
      <c r="E10" s="17">
        <f t="shared" si="5"/>
        <v>72</v>
      </c>
      <c r="F10" s="20">
        <f t="shared" si="1"/>
        <v>2400</v>
      </c>
      <c r="G10" s="17">
        <f t="shared" si="6"/>
        <v>144</v>
      </c>
      <c r="H10" s="20">
        <f t="shared" si="2"/>
        <v>3600</v>
      </c>
      <c r="I10" s="17">
        <f t="shared" si="7"/>
        <v>216</v>
      </c>
      <c r="J10" s="20">
        <f t="shared" si="3"/>
        <v>4800</v>
      </c>
      <c r="K10" s="17">
        <f t="shared" si="8"/>
        <v>288</v>
      </c>
      <c r="L10" s="20">
        <f t="shared" si="4"/>
        <v>6000</v>
      </c>
      <c r="M10" s="17">
        <f t="shared" si="9"/>
        <v>360</v>
      </c>
      <c r="N10" s="5"/>
    </row>
    <row r="11" spans="1:14" ht="12.75">
      <c r="A11" s="5"/>
      <c r="B11" s="8">
        <v>4</v>
      </c>
      <c r="C11" s="5"/>
      <c r="D11" s="20">
        <f t="shared" si="0"/>
        <v>1600</v>
      </c>
      <c r="E11" s="17">
        <f t="shared" si="5"/>
        <v>96</v>
      </c>
      <c r="F11" s="20">
        <f t="shared" si="1"/>
        <v>3200</v>
      </c>
      <c r="G11" s="17">
        <f t="shared" si="6"/>
        <v>192</v>
      </c>
      <c r="H11" s="20">
        <f t="shared" si="2"/>
        <v>4800</v>
      </c>
      <c r="I11" s="17">
        <f t="shared" si="7"/>
        <v>288</v>
      </c>
      <c r="J11" s="20">
        <f t="shared" si="3"/>
        <v>6400</v>
      </c>
      <c r="K11" s="17">
        <f t="shared" si="8"/>
        <v>384</v>
      </c>
      <c r="L11" s="20">
        <f t="shared" si="4"/>
        <v>8000</v>
      </c>
      <c r="M11" s="17">
        <f t="shared" si="9"/>
        <v>480</v>
      </c>
      <c r="N11" s="5"/>
    </row>
    <row r="12" spans="1:14" ht="12.75">
      <c r="A12" s="5"/>
      <c r="B12" s="8">
        <v>5</v>
      </c>
      <c r="C12" s="5"/>
      <c r="D12" s="20">
        <f t="shared" si="0"/>
        <v>2000</v>
      </c>
      <c r="E12" s="17">
        <f t="shared" si="5"/>
        <v>120</v>
      </c>
      <c r="F12" s="20">
        <f t="shared" si="1"/>
        <v>4000</v>
      </c>
      <c r="G12" s="17">
        <f t="shared" si="6"/>
        <v>240</v>
      </c>
      <c r="H12" s="20">
        <f t="shared" si="2"/>
        <v>6000</v>
      </c>
      <c r="I12" s="17">
        <f t="shared" si="7"/>
        <v>360</v>
      </c>
      <c r="J12" s="20">
        <f t="shared" si="3"/>
        <v>8000</v>
      </c>
      <c r="K12" s="17">
        <f t="shared" si="8"/>
        <v>480</v>
      </c>
      <c r="L12" s="20">
        <f t="shared" si="4"/>
        <v>10000</v>
      </c>
      <c r="M12" s="17">
        <f t="shared" si="9"/>
        <v>600</v>
      </c>
      <c r="N12" s="5"/>
    </row>
    <row r="13" spans="1:14" ht="12.75">
      <c r="A13" s="5"/>
      <c r="B13" s="8">
        <v>6</v>
      </c>
      <c r="C13" s="5"/>
      <c r="D13" s="20">
        <f t="shared" si="0"/>
        <v>2400</v>
      </c>
      <c r="E13" s="17">
        <f t="shared" si="5"/>
        <v>144</v>
      </c>
      <c r="F13" s="20">
        <f t="shared" si="1"/>
        <v>4800</v>
      </c>
      <c r="G13" s="17">
        <f t="shared" si="6"/>
        <v>288</v>
      </c>
      <c r="H13" s="20">
        <f t="shared" si="2"/>
        <v>7200</v>
      </c>
      <c r="I13" s="17">
        <f t="shared" si="7"/>
        <v>432</v>
      </c>
      <c r="J13" s="20">
        <f t="shared" si="3"/>
        <v>9600</v>
      </c>
      <c r="K13" s="17">
        <f t="shared" si="8"/>
        <v>576</v>
      </c>
      <c r="L13" s="20">
        <f t="shared" si="4"/>
        <v>12000</v>
      </c>
      <c r="M13" s="17">
        <f t="shared" si="9"/>
        <v>720</v>
      </c>
      <c r="N13" s="5"/>
    </row>
    <row r="14" spans="1:14" ht="12.75">
      <c r="A14" s="5"/>
      <c r="B14" s="8">
        <v>7</v>
      </c>
      <c r="C14" s="5"/>
      <c r="D14" s="20">
        <f t="shared" si="0"/>
        <v>2800</v>
      </c>
      <c r="E14" s="17">
        <f t="shared" si="5"/>
        <v>168</v>
      </c>
      <c r="F14" s="20">
        <f t="shared" si="1"/>
        <v>5600</v>
      </c>
      <c r="G14" s="17">
        <f t="shared" si="6"/>
        <v>336</v>
      </c>
      <c r="H14" s="20">
        <f t="shared" si="2"/>
        <v>8400</v>
      </c>
      <c r="I14" s="17">
        <f t="shared" si="7"/>
        <v>504</v>
      </c>
      <c r="J14" s="20">
        <f t="shared" si="3"/>
        <v>11200</v>
      </c>
      <c r="K14" s="17">
        <f t="shared" si="8"/>
        <v>672</v>
      </c>
      <c r="L14" s="20">
        <f t="shared" si="4"/>
        <v>14000</v>
      </c>
      <c r="M14" s="17">
        <f t="shared" si="9"/>
        <v>840</v>
      </c>
      <c r="N14" s="5"/>
    </row>
    <row r="15" spans="1:14" ht="12.75">
      <c r="A15" s="5"/>
      <c r="B15" s="8">
        <v>8</v>
      </c>
      <c r="C15" s="5"/>
      <c r="D15" s="20">
        <f t="shared" si="0"/>
        <v>3200</v>
      </c>
      <c r="E15" s="17">
        <f t="shared" si="5"/>
        <v>192</v>
      </c>
      <c r="F15" s="20">
        <f t="shared" si="1"/>
        <v>6400</v>
      </c>
      <c r="G15" s="17">
        <f t="shared" si="6"/>
        <v>384</v>
      </c>
      <c r="H15" s="20">
        <f t="shared" si="2"/>
        <v>9600</v>
      </c>
      <c r="I15" s="17">
        <f t="shared" si="7"/>
        <v>576</v>
      </c>
      <c r="J15" s="20">
        <f t="shared" si="3"/>
        <v>12800</v>
      </c>
      <c r="K15" s="17">
        <f t="shared" si="8"/>
        <v>768</v>
      </c>
      <c r="L15" s="20">
        <f t="shared" si="4"/>
        <v>16000</v>
      </c>
      <c r="M15" s="17">
        <f t="shared" si="9"/>
        <v>960</v>
      </c>
      <c r="N15" s="5"/>
    </row>
    <row r="16" spans="1:14" ht="12.75">
      <c r="A16" s="5"/>
      <c r="B16" s="8">
        <v>9</v>
      </c>
      <c r="C16" s="5"/>
      <c r="D16" s="20">
        <f t="shared" si="0"/>
        <v>3600</v>
      </c>
      <c r="E16" s="17">
        <f t="shared" si="5"/>
        <v>216</v>
      </c>
      <c r="F16" s="20">
        <f t="shared" si="1"/>
        <v>7200</v>
      </c>
      <c r="G16" s="17">
        <f t="shared" si="6"/>
        <v>432</v>
      </c>
      <c r="H16" s="20">
        <f t="shared" si="2"/>
        <v>10800</v>
      </c>
      <c r="I16" s="17">
        <f t="shared" si="7"/>
        <v>648</v>
      </c>
      <c r="J16" s="20">
        <f t="shared" si="3"/>
        <v>14400</v>
      </c>
      <c r="K16" s="17">
        <f t="shared" si="8"/>
        <v>864</v>
      </c>
      <c r="L16" s="20">
        <f t="shared" si="4"/>
        <v>18000</v>
      </c>
      <c r="M16" s="17">
        <f t="shared" si="9"/>
        <v>1080</v>
      </c>
      <c r="N16" s="5"/>
    </row>
    <row r="17" spans="1:14" ht="12.75">
      <c r="A17" s="5"/>
      <c r="B17" s="8">
        <v>10</v>
      </c>
      <c r="C17" s="5"/>
      <c r="D17" s="20">
        <f t="shared" si="0"/>
        <v>4000</v>
      </c>
      <c r="E17" s="17">
        <f t="shared" si="5"/>
        <v>240</v>
      </c>
      <c r="F17" s="20">
        <f t="shared" si="1"/>
        <v>8000</v>
      </c>
      <c r="G17" s="17">
        <f t="shared" si="6"/>
        <v>480</v>
      </c>
      <c r="H17" s="20">
        <f t="shared" si="2"/>
        <v>12000</v>
      </c>
      <c r="I17" s="17">
        <f t="shared" si="7"/>
        <v>720</v>
      </c>
      <c r="J17" s="20">
        <f t="shared" si="3"/>
        <v>16000</v>
      </c>
      <c r="K17" s="17">
        <f t="shared" si="8"/>
        <v>960</v>
      </c>
      <c r="L17" s="20">
        <f t="shared" si="4"/>
        <v>20000</v>
      </c>
      <c r="M17" s="17">
        <f t="shared" si="9"/>
        <v>1200</v>
      </c>
      <c r="N17" s="5"/>
    </row>
    <row r="18" spans="1:14" ht="12.75">
      <c r="A18" s="5"/>
      <c r="B18" s="8">
        <v>11</v>
      </c>
      <c r="C18" s="5"/>
      <c r="D18" s="20">
        <f t="shared" si="0"/>
        <v>4400</v>
      </c>
      <c r="E18" s="17">
        <f t="shared" si="5"/>
        <v>264</v>
      </c>
      <c r="F18" s="20">
        <f t="shared" si="1"/>
        <v>8800</v>
      </c>
      <c r="G18" s="17">
        <f t="shared" si="6"/>
        <v>528</v>
      </c>
      <c r="H18" s="20">
        <f t="shared" si="2"/>
        <v>13200</v>
      </c>
      <c r="I18" s="17">
        <f t="shared" si="7"/>
        <v>792</v>
      </c>
      <c r="J18" s="20">
        <f t="shared" si="3"/>
        <v>17600</v>
      </c>
      <c r="K18" s="17">
        <f t="shared" si="8"/>
        <v>1056</v>
      </c>
      <c r="L18" s="20">
        <f t="shared" si="4"/>
        <v>22000</v>
      </c>
      <c r="M18" s="17">
        <f t="shared" si="9"/>
        <v>1320</v>
      </c>
      <c r="N18" s="5"/>
    </row>
    <row r="19" spans="1:14" ht="12.75">
      <c r="A19" s="5"/>
      <c r="B19" s="8">
        <v>12</v>
      </c>
      <c r="C19" s="5"/>
      <c r="D19" s="20">
        <f t="shared" si="0"/>
        <v>4800</v>
      </c>
      <c r="E19" s="17">
        <f t="shared" si="5"/>
        <v>288</v>
      </c>
      <c r="F19" s="20">
        <f t="shared" si="1"/>
        <v>9600</v>
      </c>
      <c r="G19" s="17">
        <f t="shared" si="6"/>
        <v>576</v>
      </c>
      <c r="H19" s="20">
        <f t="shared" si="2"/>
        <v>14400</v>
      </c>
      <c r="I19" s="17">
        <f t="shared" si="7"/>
        <v>864</v>
      </c>
      <c r="J19" s="20">
        <f t="shared" si="3"/>
        <v>19200</v>
      </c>
      <c r="K19" s="17">
        <f t="shared" si="8"/>
        <v>1152</v>
      </c>
      <c r="L19" s="20">
        <f t="shared" si="4"/>
        <v>24000</v>
      </c>
      <c r="M19" s="17">
        <f t="shared" si="9"/>
        <v>1440</v>
      </c>
      <c r="N19" s="5"/>
    </row>
    <row r="20" spans="1:14" ht="12.75">
      <c r="A20" s="5"/>
      <c r="B20" s="8">
        <v>13</v>
      </c>
      <c r="C20" s="5"/>
      <c r="D20" s="20">
        <f t="shared" si="0"/>
        <v>5200</v>
      </c>
      <c r="E20" s="17">
        <f t="shared" si="5"/>
        <v>312</v>
      </c>
      <c r="F20" s="20">
        <f t="shared" si="1"/>
        <v>10400</v>
      </c>
      <c r="G20" s="17">
        <f t="shared" si="6"/>
        <v>624</v>
      </c>
      <c r="H20" s="20">
        <f t="shared" si="2"/>
        <v>15600</v>
      </c>
      <c r="I20" s="17">
        <f t="shared" si="7"/>
        <v>936</v>
      </c>
      <c r="J20" s="20">
        <f t="shared" si="3"/>
        <v>20800</v>
      </c>
      <c r="K20" s="17">
        <f t="shared" si="8"/>
        <v>1248</v>
      </c>
      <c r="L20" s="20">
        <f t="shared" si="4"/>
        <v>26000</v>
      </c>
      <c r="M20" s="17">
        <f t="shared" si="9"/>
        <v>1560</v>
      </c>
      <c r="N20" s="5"/>
    </row>
    <row r="21" spans="1:14" ht="12.75">
      <c r="A21" s="5"/>
      <c r="B21" s="8">
        <v>14</v>
      </c>
      <c r="C21" s="5"/>
      <c r="D21" s="20">
        <f t="shared" si="0"/>
        <v>5600</v>
      </c>
      <c r="E21" s="17">
        <f t="shared" si="5"/>
        <v>336</v>
      </c>
      <c r="F21" s="20">
        <f t="shared" si="1"/>
        <v>11200</v>
      </c>
      <c r="G21" s="17">
        <f t="shared" si="6"/>
        <v>672</v>
      </c>
      <c r="H21" s="20">
        <f t="shared" si="2"/>
        <v>16800</v>
      </c>
      <c r="I21" s="17">
        <f t="shared" si="7"/>
        <v>1008</v>
      </c>
      <c r="J21" s="20">
        <f t="shared" si="3"/>
        <v>22400</v>
      </c>
      <c r="K21" s="17">
        <f t="shared" si="8"/>
        <v>1344</v>
      </c>
      <c r="L21" s="20">
        <f t="shared" si="4"/>
        <v>28000</v>
      </c>
      <c r="M21" s="17">
        <f t="shared" si="9"/>
        <v>1680</v>
      </c>
      <c r="N21" s="5"/>
    </row>
    <row r="22" spans="1:14" ht="12.75">
      <c r="A22" s="10"/>
      <c r="B22" s="3">
        <v>15</v>
      </c>
      <c r="C22" s="2"/>
      <c r="D22" s="21">
        <f t="shared" si="0"/>
        <v>6000</v>
      </c>
      <c r="E22" s="17">
        <f t="shared" si="5"/>
        <v>360</v>
      </c>
      <c r="F22" s="21">
        <f t="shared" si="1"/>
        <v>12000</v>
      </c>
      <c r="G22" s="17">
        <f t="shared" si="6"/>
        <v>720</v>
      </c>
      <c r="H22" s="21">
        <f t="shared" si="2"/>
        <v>18000</v>
      </c>
      <c r="I22" s="17">
        <f t="shared" si="7"/>
        <v>1080</v>
      </c>
      <c r="J22" s="21">
        <f t="shared" si="3"/>
        <v>24000</v>
      </c>
      <c r="K22" s="17">
        <f t="shared" si="8"/>
        <v>1440</v>
      </c>
      <c r="L22" s="21">
        <f t="shared" si="4"/>
        <v>30000</v>
      </c>
      <c r="M22" s="17">
        <f t="shared" si="9"/>
        <v>1800</v>
      </c>
      <c r="N22" s="5"/>
    </row>
    <row r="23" spans="1:14" ht="12.75">
      <c r="A23" s="5"/>
      <c r="B23" s="8">
        <v>16</v>
      </c>
      <c r="C23" s="5"/>
      <c r="D23" s="20">
        <f t="shared" si="0"/>
        <v>6400</v>
      </c>
      <c r="E23" s="17">
        <f t="shared" si="5"/>
        <v>384</v>
      </c>
      <c r="F23" s="20">
        <f t="shared" si="1"/>
        <v>12800</v>
      </c>
      <c r="G23" s="17">
        <f t="shared" si="6"/>
        <v>768</v>
      </c>
      <c r="H23" s="20">
        <f t="shared" si="2"/>
        <v>19200</v>
      </c>
      <c r="I23" s="17">
        <f t="shared" si="7"/>
        <v>1152</v>
      </c>
      <c r="J23" s="20">
        <f t="shared" si="3"/>
        <v>25600</v>
      </c>
      <c r="K23" s="17">
        <f t="shared" si="8"/>
        <v>1536</v>
      </c>
      <c r="L23" s="20">
        <f t="shared" si="4"/>
        <v>32000</v>
      </c>
      <c r="M23" s="17">
        <f t="shared" si="9"/>
        <v>1920</v>
      </c>
      <c r="N23" s="5"/>
    </row>
    <row r="24" spans="1:14" ht="12.75">
      <c r="A24" s="5"/>
      <c r="B24" s="8">
        <v>17</v>
      </c>
      <c r="C24" s="5"/>
      <c r="D24" s="20">
        <f t="shared" si="0"/>
        <v>6800</v>
      </c>
      <c r="E24" s="17">
        <f t="shared" si="5"/>
        <v>408</v>
      </c>
      <c r="F24" s="20">
        <f t="shared" si="1"/>
        <v>13600</v>
      </c>
      <c r="G24" s="17">
        <f t="shared" si="6"/>
        <v>816</v>
      </c>
      <c r="H24" s="20">
        <f t="shared" si="2"/>
        <v>20400</v>
      </c>
      <c r="I24" s="17">
        <f t="shared" si="7"/>
        <v>1224</v>
      </c>
      <c r="J24" s="20">
        <f t="shared" si="3"/>
        <v>27200</v>
      </c>
      <c r="K24" s="17">
        <f t="shared" si="8"/>
        <v>1632</v>
      </c>
      <c r="L24" s="20">
        <f t="shared" si="4"/>
        <v>34000</v>
      </c>
      <c r="M24" s="17">
        <f t="shared" si="9"/>
        <v>2040</v>
      </c>
      <c r="N24" s="5"/>
    </row>
    <row r="25" spans="1:14" ht="12.75">
      <c r="A25" s="5"/>
      <c r="B25" s="8">
        <v>18</v>
      </c>
      <c r="C25" s="5"/>
      <c r="D25" s="20">
        <f t="shared" si="0"/>
        <v>7200</v>
      </c>
      <c r="E25" s="17">
        <f t="shared" si="5"/>
        <v>432</v>
      </c>
      <c r="F25" s="20">
        <f t="shared" si="1"/>
        <v>14400</v>
      </c>
      <c r="G25" s="17">
        <f t="shared" si="6"/>
        <v>864</v>
      </c>
      <c r="H25" s="20">
        <f t="shared" si="2"/>
        <v>21600</v>
      </c>
      <c r="I25" s="17">
        <f t="shared" si="7"/>
        <v>1296</v>
      </c>
      <c r="J25" s="20">
        <f t="shared" si="3"/>
        <v>28800</v>
      </c>
      <c r="K25" s="17">
        <f t="shared" si="8"/>
        <v>1728</v>
      </c>
      <c r="L25" s="20">
        <f t="shared" si="4"/>
        <v>36000</v>
      </c>
      <c r="M25" s="17">
        <f t="shared" si="9"/>
        <v>2160</v>
      </c>
      <c r="N25" s="5"/>
    </row>
    <row r="26" spans="1:14" ht="12.75">
      <c r="A26" s="5"/>
      <c r="B26" s="8">
        <v>19</v>
      </c>
      <c r="C26" s="5"/>
      <c r="D26" s="20">
        <f t="shared" si="0"/>
        <v>7600</v>
      </c>
      <c r="E26" s="17">
        <f t="shared" si="5"/>
        <v>456</v>
      </c>
      <c r="F26" s="20">
        <f t="shared" si="1"/>
        <v>15200</v>
      </c>
      <c r="G26" s="17">
        <f t="shared" si="6"/>
        <v>912</v>
      </c>
      <c r="H26" s="20">
        <f t="shared" si="2"/>
        <v>22800</v>
      </c>
      <c r="I26" s="17">
        <f t="shared" si="7"/>
        <v>1368</v>
      </c>
      <c r="J26" s="20">
        <f t="shared" si="3"/>
        <v>30400</v>
      </c>
      <c r="K26" s="17">
        <f t="shared" si="8"/>
        <v>1824</v>
      </c>
      <c r="L26" s="20">
        <f t="shared" si="4"/>
        <v>38000</v>
      </c>
      <c r="M26" s="17">
        <f t="shared" si="9"/>
        <v>2280</v>
      </c>
      <c r="N26" s="5"/>
    </row>
    <row r="27" spans="1:14" ht="12.75">
      <c r="A27" s="5"/>
      <c r="B27" s="11">
        <v>20</v>
      </c>
      <c r="C27" s="12"/>
      <c r="D27" s="22">
        <f t="shared" si="0"/>
        <v>8000</v>
      </c>
      <c r="E27" s="17">
        <f t="shared" si="5"/>
        <v>480</v>
      </c>
      <c r="F27" s="22">
        <f t="shared" si="1"/>
        <v>16000</v>
      </c>
      <c r="G27" s="17">
        <f t="shared" si="6"/>
        <v>960</v>
      </c>
      <c r="H27" s="22">
        <f t="shared" si="2"/>
        <v>24000</v>
      </c>
      <c r="I27" s="17">
        <f t="shared" si="7"/>
        <v>1440</v>
      </c>
      <c r="J27" s="22">
        <f t="shared" si="3"/>
        <v>32000</v>
      </c>
      <c r="K27" s="17">
        <f t="shared" si="8"/>
        <v>1920</v>
      </c>
      <c r="L27" s="22">
        <f t="shared" si="4"/>
        <v>40000</v>
      </c>
      <c r="M27" s="17">
        <f t="shared" si="9"/>
        <v>2400</v>
      </c>
      <c r="N27" s="5"/>
    </row>
    <row r="28" spans="1:14" ht="12.75">
      <c r="A28" s="5"/>
      <c r="B28" s="8">
        <v>21</v>
      </c>
      <c r="C28" s="5"/>
      <c r="D28" s="20">
        <f t="shared" si="0"/>
        <v>8400</v>
      </c>
      <c r="E28" s="17">
        <f t="shared" si="5"/>
        <v>504</v>
      </c>
      <c r="F28" s="20">
        <f t="shared" si="1"/>
        <v>16800</v>
      </c>
      <c r="G28" s="17">
        <f t="shared" si="6"/>
        <v>1008</v>
      </c>
      <c r="H28" s="20">
        <f t="shared" si="2"/>
        <v>25200</v>
      </c>
      <c r="I28" s="17">
        <f t="shared" si="7"/>
        <v>1512</v>
      </c>
      <c r="J28" s="20">
        <f t="shared" si="3"/>
        <v>33600</v>
      </c>
      <c r="K28" s="17">
        <f t="shared" si="8"/>
        <v>2016</v>
      </c>
      <c r="L28" s="20">
        <f t="shared" si="4"/>
        <v>42000</v>
      </c>
      <c r="M28" s="17">
        <f t="shared" si="9"/>
        <v>2520</v>
      </c>
      <c r="N28" s="5"/>
    </row>
    <row r="29" spans="1:14" ht="12.75">
      <c r="A29" s="5"/>
      <c r="B29" s="8">
        <v>22</v>
      </c>
      <c r="C29" s="5"/>
      <c r="D29" s="20">
        <f t="shared" si="0"/>
        <v>8800</v>
      </c>
      <c r="E29" s="17">
        <f t="shared" si="5"/>
        <v>528</v>
      </c>
      <c r="F29" s="20">
        <f t="shared" si="1"/>
        <v>17600</v>
      </c>
      <c r="G29" s="17">
        <f t="shared" si="6"/>
        <v>1056</v>
      </c>
      <c r="H29" s="20">
        <f t="shared" si="2"/>
        <v>26400</v>
      </c>
      <c r="I29" s="17">
        <f t="shared" si="7"/>
        <v>1584</v>
      </c>
      <c r="J29" s="20">
        <f t="shared" si="3"/>
        <v>35200</v>
      </c>
      <c r="K29" s="17">
        <f t="shared" si="8"/>
        <v>2112</v>
      </c>
      <c r="L29" s="20">
        <f t="shared" si="4"/>
        <v>44000</v>
      </c>
      <c r="M29" s="17">
        <f t="shared" si="9"/>
        <v>2640</v>
      </c>
      <c r="N29" s="5"/>
    </row>
    <row r="30" spans="1:14" ht="12.75">
      <c r="A30" s="5"/>
      <c r="B30" s="8">
        <v>23</v>
      </c>
      <c r="C30" s="5"/>
      <c r="D30" s="20">
        <f t="shared" si="0"/>
        <v>9200</v>
      </c>
      <c r="E30" s="17">
        <f t="shared" si="5"/>
        <v>552</v>
      </c>
      <c r="F30" s="20">
        <f t="shared" si="1"/>
        <v>18400</v>
      </c>
      <c r="G30" s="17">
        <f t="shared" si="6"/>
        <v>1104</v>
      </c>
      <c r="H30" s="20">
        <f t="shared" si="2"/>
        <v>27600</v>
      </c>
      <c r="I30" s="17">
        <f t="shared" si="7"/>
        <v>1656</v>
      </c>
      <c r="J30" s="20">
        <f t="shared" si="3"/>
        <v>36800</v>
      </c>
      <c r="K30" s="17">
        <f t="shared" si="8"/>
        <v>2208</v>
      </c>
      <c r="L30" s="20">
        <f t="shared" si="4"/>
        <v>46000</v>
      </c>
      <c r="M30" s="17">
        <f t="shared" si="9"/>
        <v>2760</v>
      </c>
      <c r="N30" s="5"/>
    </row>
    <row r="31" spans="1:14" ht="12.75">
      <c r="A31" s="5"/>
      <c r="B31" s="8">
        <v>24</v>
      </c>
      <c r="C31" s="5"/>
      <c r="D31" s="20">
        <f t="shared" si="0"/>
        <v>9600</v>
      </c>
      <c r="E31" s="17">
        <f t="shared" si="5"/>
        <v>576</v>
      </c>
      <c r="F31" s="20">
        <f t="shared" si="1"/>
        <v>19200</v>
      </c>
      <c r="G31" s="17">
        <f t="shared" si="6"/>
        <v>1152</v>
      </c>
      <c r="H31" s="20">
        <f t="shared" si="2"/>
        <v>28800</v>
      </c>
      <c r="I31" s="17">
        <f t="shared" si="7"/>
        <v>1728</v>
      </c>
      <c r="J31" s="20">
        <f t="shared" si="3"/>
        <v>38400</v>
      </c>
      <c r="K31" s="17">
        <f t="shared" si="8"/>
        <v>2304</v>
      </c>
      <c r="L31" s="20">
        <f t="shared" si="4"/>
        <v>48000</v>
      </c>
      <c r="M31" s="17">
        <f t="shared" si="9"/>
        <v>2880</v>
      </c>
      <c r="N31" s="5"/>
    </row>
    <row r="32" spans="1:14" ht="12.75">
      <c r="A32" s="5"/>
      <c r="B32" s="8">
        <v>25</v>
      </c>
      <c r="C32" s="5"/>
      <c r="D32" s="20">
        <f t="shared" si="0"/>
        <v>10000</v>
      </c>
      <c r="E32" s="17">
        <f t="shared" si="5"/>
        <v>600</v>
      </c>
      <c r="F32" s="20">
        <f t="shared" si="1"/>
        <v>20000</v>
      </c>
      <c r="G32" s="17">
        <f t="shared" si="6"/>
        <v>1200</v>
      </c>
      <c r="H32" s="20">
        <f t="shared" si="2"/>
        <v>30000</v>
      </c>
      <c r="I32" s="17">
        <f t="shared" si="7"/>
        <v>1800</v>
      </c>
      <c r="J32" s="20">
        <f t="shared" si="3"/>
        <v>40000</v>
      </c>
      <c r="K32" s="17">
        <f t="shared" si="8"/>
        <v>2400</v>
      </c>
      <c r="L32" s="20">
        <f t="shared" si="4"/>
        <v>50000</v>
      </c>
      <c r="M32" s="17">
        <f t="shared" si="9"/>
        <v>3000</v>
      </c>
      <c r="N32" s="5"/>
    </row>
    <row r="33" spans="1:14" ht="12.75">
      <c r="A33" s="5"/>
      <c r="B33" s="5"/>
      <c r="C33" s="5"/>
      <c r="D33" s="5"/>
      <c r="E33" s="5"/>
      <c r="F33" s="5"/>
      <c r="G33" s="5"/>
      <c r="H33" s="5"/>
      <c r="I33" s="5"/>
      <c r="J33" s="5"/>
      <c r="K33" s="5"/>
      <c r="L33" s="5"/>
      <c r="M33" s="5"/>
      <c r="N33" s="5"/>
    </row>
  </sheetData>
  <sheetProtection password="AC83" sheet="1" objects="1" scenarios="1" selectLockedCells="1"/>
  <mergeCells count="11">
    <mergeCell ref="H6:I6"/>
    <mergeCell ref="J6:K6"/>
    <mergeCell ref="L6:M6"/>
    <mergeCell ref="B5:C6"/>
    <mergeCell ref="D5:E5"/>
    <mergeCell ref="F5:G5"/>
    <mergeCell ref="H5:I5"/>
    <mergeCell ref="J5:K5"/>
    <mergeCell ref="L5:M5"/>
    <mergeCell ref="D6:E6"/>
    <mergeCell ref="F6:G6"/>
  </mergeCells>
  <printOptions/>
  <pageMargins left="0.75" right="0.75" top="1" bottom="1" header="0.5" footer="0.5"/>
  <pageSetup horizontalDpi="300" verticalDpi="300" orientation="landscape" paperSize="9" r:id="rId2"/>
  <headerFooter alignWithMargins="0">
    <oddHeader>&amp;L&amp;"Times New Roman,Kursiv"&amp;G&amp;C&amp;A&amp;R2004-02-09</oddHeader>
    <oddFooter>&amp;LUtskrivet: &amp;D &amp;T&amp;R&amp;P</oddFooter>
  </headerFooter>
  <legacyDrawingHF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J46" sqref="J46"/>
    </sheetView>
  </sheetViews>
  <sheetFormatPr defaultColWidth="9.33203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48"/>
  <sheetViews>
    <sheetView zoomScale="80" zoomScaleNormal="80" zoomScalePageLayoutView="0" workbookViewId="0" topLeftCell="A1">
      <selection activeCell="C10" sqref="C10"/>
    </sheetView>
  </sheetViews>
  <sheetFormatPr defaultColWidth="9.33203125" defaultRowHeight="12.75"/>
  <cols>
    <col min="1" max="1" width="2" style="0" customWidth="1"/>
    <col min="3" max="3" width="17" style="0" customWidth="1"/>
    <col min="4" max="4" width="15.83203125" style="0" customWidth="1"/>
    <col min="5" max="5" width="17.83203125" style="0" customWidth="1"/>
    <col min="6" max="6" width="3.16015625" style="0" customWidth="1"/>
    <col min="7" max="7" width="15.83203125" style="0" customWidth="1"/>
    <col min="8" max="8" width="17.83203125" style="0" customWidth="1"/>
    <col min="9" max="9" width="10.33203125" style="0" bestFit="1" customWidth="1"/>
  </cols>
  <sheetData>
    <row r="1" spans="1:24" ht="12.75">
      <c r="A1" s="5"/>
      <c r="B1" s="5"/>
      <c r="C1" s="5"/>
      <c r="D1" s="5"/>
      <c r="E1" s="5"/>
      <c r="F1" s="5"/>
      <c r="G1" s="5"/>
      <c r="H1" s="5"/>
      <c r="I1" s="5"/>
      <c r="J1" s="5"/>
      <c r="K1" s="5"/>
      <c r="L1" s="5"/>
      <c r="M1" s="5"/>
      <c r="N1" s="5"/>
      <c r="O1" s="5"/>
      <c r="P1" s="5"/>
      <c r="Q1" s="5"/>
      <c r="R1" s="5"/>
      <c r="S1" s="5"/>
      <c r="T1" s="5"/>
      <c r="U1" s="5"/>
      <c r="V1" s="5"/>
      <c r="W1" s="5"/>
      <c r="X1" s="5"/>
    </row>
    <row r="2" spans="1:24" ht="15.75">
      <c r="A2" s="25"/>
      <c r="B2" s="26" t="s">
        <v>1</v>
      </c>
      <c r="C2" s="25"/>
      <c r="D2" s="25"/>
      <c r="E2" s="25"/>
      <c r="F2" s="25"/>
      <c r="G2" s="25"/>
      <c r="H2" s="25"/>
      <c r="I2" s="25"/>
      <c r="J2" s="5"/>
      <c r="K2" s="5"/>
      <c r="L2" s="5"/>
      <c r="M2" s="5"/>
      <c r="N2" s="5"/>
      <c r="O2" s="5"/>
      <c r="P2" s="5"/>
      <c r="Q2" s="5"/>
      <c r="R2" s="5"/>
      <c r="S2" s="5"/>
      <c r="T2" s="5"/>
      <c r="U2" s="5"/>
      <c r="V2" s="5"/>
      <c r="W2" s="5"/>
      <c r="X2" s="5"/>
    </row>
    <row r="3" spans="1:24" ht="15.75">
      <c r="A3" s="25"/>
      <c r="B3" s="26" t="s">
        <v>50</v>
      </c>
      <c r="C3" s="25"/>
      <c r="D3" s="25"/>
      <c r="E3" s="25"/>
      <c r="F3" s="25"/>
      <c r="G3" s="25"/>
      <c r="H3" s="25"/>
      <c r="I3" s="25"/>
      <c r="J3" s="5"/>
      <c r="K3" s="5"/>
      <c r="L3" s="5"/>
      <c r="M3" s="5"/>
      <c r="N3" s="5"/>
      <c r="O3" s="5"/>
      <c r="P3" s="5"/>
      <c r="Q3" s="5"/>
      <c r="R3" s="5"/>
      <c r="S3" s="5"/>
      <c r="T3" s="5"/>
      <c r="U3" s="5"/>
      <c r="V3" s="5"/>
      <c r="W3" s="5"/>
      <c r="X3" s="5"/>
    </row>
    <row r="4" spans="1:24" ht="15.75">
      <c r="A4" s="25"/>
      <c r="B4" s="26"/>
      <c r="C4" s="25"/>
      <c r="D4" s="25"/>
      <c r="E4" s="25"/>
      <c r="F4" s="25"/>
      <c r="G4" s="25"/>
      <c r="H4" s="25"/>
      <c r="I4" s="25"/>
      <c r="J4" s="5"/>
      <c r="K4" s="5"/>
      <c r="L4" s="5"/>
      <c r="M4" s="5"/>
      <c r="N4" s="5"/>
      <c r="O4" s="5"/>
      <c r="P4" s="5"/>
      <c r="Q4" s="5"/>
      <c r="R4" s="5"/>
      <c r="S4" s="5"/>
      <c r="T4" s="5"/>
      <c r="U4" s="5"/>
      <c r="V4" s="5"/>
      <c r="W4" s="5"/>
      <c r="X4" s="5"/>
    </row>
    <row r="5" spans="1:24" ht="15.75">
      <c r="A5" s="25"/>
      <c r="B5" s="26" t="s">
        <v>23</v>
      </c>
      <c r="C5" s="25" t="s">
        <v>34</v>
      </c>
      <c r="D5" s="25"/>
      <c r="E5" s="25"/>
      <c r="F5" s="25"/>
      <c r="G5" s="25"/>
      <c r="H5" s="25"/>
      <c r="I5" s="25"/>
      <c r="J5" s="5"/>
      <c r="K5" s="5"/>
      <c r="L5" s="5"/>
      <c r="M5" s="5"/>
      <c r="N5" s="5"/>
      <c r="O5" s="5"/>
      <c r="P5" s="5"/>
      <c r="Q5" s="5"/>
      <c r="R5" s="5"/>
      <c r="S5" s="5"/>
      <c r="T5" s="5"/>
      <c r="U5" s="5"/>
      <c r="V5" s="5"/>
      <c r="W5" s="5"/>
      <c r="X5" s="5"/>
    </row>
    <row r="6" spans="1:24" ht="15.75">
      <c r="A6" s="25"/>
      <c r="B6" s="25"/>
      <c r="C6" s="25" t="s">
        <v>98</v>
      </c>
      <c r="D6" s="25"/>
      <c r="E6" s="25"/>
      <c r="F6" s="25"/>
      <c r="G6" s="25"/>
      <c r="H6" s="25"/>
      <c r="I6" s="25"/>
      <c r="J6" s="5"/>
      <c r="K6" s="5"/>
      <c r="L6" s="5"/>
      <c r="M6" s="5"/>
      <c r="N6" s="5"/>
      <c r="O6" s="5"/>
      <c r="P6" s="5"/>
      <c r="Q6" s="5"/>
      <c r="R6" s="5"/>
      <c r="S6" s="5"/>
      <c r="T6" s="5"/>
      <c r="U6" s="5"/>
      <c r="V6" s="5"/>
      <c r="W6" s="5"/>
      <c r="X6" s="5"/>
    </row>
    <row r="7" spans="1:24" ht="15.75">
      <c r="A7" s="25"/>
      <c r="B7" s="25"/>
      <c r="C7" s="25"/>
      <c r="D7" s="25"/>
      <c r="E7" s="25"/>
      <c r="F7" s="25"/>
      <c r="G7" s="25"/>
      <c r="H7" s="25"/>
      <c r="I7" s="25"/>
      <c r="J7" s="5"/>
      <c r="K7" s="5"/>
      <c r="L7" s="5"/>
      <c r="M7" s="5"/>
      <c r="N7" s="5"/>
      <c r="O7" s="5"/>
      <c r="P7" s="5"/>
      <c r="Q7" s="5"/>
      <c r="R7" s="5"/>
      <c r="S7" s="5"/>
      <c r="T7" s="5"/>
      <c r="U7" s="5"/>
      <c r="V7" s="5"/>
      <c r="W7" s="5"/>
      <c r="X7" s="5"/>
    </row>
    <row r="8" spans="1:24" ht="15.75">
      <c r="A8" s="25"/>
      <c r="B8" s="26" t="s">
        <v>24</v>
      </c>
      <c r="C8" s="25"/>
      <c r="D8" s="25"/>
      <c r="E8" s="25"/>
      <c r="F8" s="25"/>
      <c r="G8" s="25"/>
      <c r="H8" s="25"/>
      <c r="I8" s="25"/>
      <c r="J8" s="5"/>
      <c r="K8" s="5"/>
      <c r="L8" s="5"/>
      <c r="M8" s="5"/>
      <c r="N8" s="5"/>
      <c r="O8" s="5"/>
      <c r="P8" s="5"/>
      <c r="Q8" s="5"/>
      <c r="R8" s="5"/>
      <c r="S8" s="5"/>
      <c r="T8" s="5"/>
      <c r="U8" s="5"/>
      <c r="V8" s="5"/>
      <c r="W8" s="5"/>
      <c r="X8" s="5"/>
    </row>
    <row r="9" spans="1:24" ht="15.75">
      <c r="A9" s="25"/>
      <c r="B9" s="25"/>
      <c r="C9" s="25"/>
      <c r="D9" s="25"/>
      <c r="E9" s="25"/>
      <c r="F9" s="25"/>
      <c r="G9" s="25"/>
      <c r="H9" s="25"/>
      <c r="I9" s="25"/>
      <c r="J9" s="5"/>
      <c r="K9" s="5"/>
      <c r="L9" s="5"/>
      <c r="M9" s="5"/>
      <c r="N9" s="5"/>
      <c r="O9" s="5"/>
      <c r="P9" s="5"/>
      <c r="Q9" s="5"/>
      <c r="R9" s="5"/>
      <c r="S9" s="5"/>
      <c r="T9" s="5"/>
      <c r="U9" s="5"/>
      <c r="V9" s="5"/>
      <c r="W9" s="5"/>
      <c r="X9" s="5"/>
    </row>
    <row r="10" spans="1:24" ht="18.75">
      <c r="A10" s="25"/>
      <c r="B10" s="46" t="s">
        <v>22</v>
      </c>
      <c r="C10" s="45">
        <v>10000</v>
      </c>
      <c r="D10" s="30" t="s">
        <v>39</v>
      </c>
      <c r="E10" s="25"/>
      <c r="F10" s="25"/>
      <c r="G10" s="25"/>
      <c r="H10" s="25"/>
      <c r="I10" s="25"/>
      <c r="J10" s="5"/>
      <c r="K10" s="5"/>
      <c r="L10" s="5"/>
      <c r="M10" s="5"/>
      <c r="N10" s="5"/>
      <c r="O10" s="5"/>
      <c r="P10" s="5"/>
      <c r="Q10" s="5"/>
      <c r="R10" s="5"/>
      <c r="S10" s="5"/>
      <c r="T10" s="5"/>
      <c r="U10" s="5"/>
      <c r="V10" s="5"/>
      <c r="W10" s="5"/>
      <c r="X10" s="5"/>
    </row>
    <row r="11" spans="1:24" ht="15.75">
      <c r="A11" s="25"/>
      <c r="B11" s="25"/>
      <c r="C11" s="25"/>
      <c r="D11" s="31"/>
      <c r="E11" s="31"/>
      <c r="F11" s="31"/>
      <c r="G11" s="31"/>
      <c r="H11" s="25"/>
      <c r="I11" s="25"/>
      <c r="J11" s="5"/>
      <c r="K11" s="5"/>
      <c r="L11" s="5"/>
      <c r="M11" s="5"/>
      <c r="N11" s="5"/>
      <c r="O11" s="5"/>
      <c r="P11" s="5"/>
      <c r="Q11" s="5"/>
      <c r="R11" s="5"/>
      <c r="S11" s="5"/>
      <c r="T11" s="5"/>
      <c r="U11" s="5"/>
      <c r="V11" s="5"/>
      <c r="W11" s="5"/>
      <c r="X11" s="5"/>
    </row>
    <row r="12" spans="1:24" ht="15.75">
      <c r="A12" s="25"/>
      <c r="B12" s="26" t="s">
        <v>25</v>
      </c>
      <c r="C12" s="25"/>
      <c r="D12" s="25"/>
      <c r="E12" s="25"/>
      <c r="F12" s="25"/>
      <c r="G12" s="25"/>
      <c r="H12" s="25"/>
      <c r="I12" s="25"/>
      <c r="J12" s="5"/>
      <c r="K12" s="5"/>
      <c r="L12" s="5"/>
      <c r="M12" s="5"/>
      <c r="N12" s="5"/>
      <c r="O12" s="5"/>
      <c r="P12" s="5"/>
      <c r="Q12" s="5"/>
      <c r="R12" s="5"/>
      <c r="S12" s="5"/>
      <c r="T12" s="5"/>
      <c r="U12" s="5"/>
      <c r="V12" s="5"/>
      <c r="W12" s="5"/>
      <c r="X12" s="5"/>
    </row>
    <row r="13" spans="1:24" ht="15.75">
      <c r="A13" s="25"/>
      <c r="B13" s="98" t="s">
        <v>35</v>
      </c>
      <c r="C13" s="99"/>
      <c r="D13" s="99"/>
      <c r="E13" s="99"/>
      <c r="F13" s="99"/>
      <c r="G13" s="99"/>
      <c r="H13" s="99"/>
      <c r="I13" s="25"/>
      <c r="J13" s="5"/>
      <c r="K13" s="5"/>
      <c r="L13" s="5"/>
      <c r="M13" s="5"/>
      <c r="N13" s="5"/>
      <c r="O13" s="5"/>
      <c r="P13" s="5"/>
      <c r="Q13" s="5"/>
      <c r="R13" s="5"/>
      <c r="S13" s="5"/>
      <c r="T13" s="5"/>
      <c r="U13" s="5"/>
      <c r="V13" s="5"/>
      <c r="W13" s="5"/>
      <c r="X13" s="5"/>
    </row>
    <row r="14" spans="1:24" ht="15.75">
      <c r="A14" s="25"/>
      <c r="B14" s="25"/>
      <c r="C14" s="25"/>
      <c r="D14" s="25"/>
      <c r="E14" s="25"/>
      <c r="F14" s="25"/>
      <c r="G14" s="25"/>
      <c r="H14" s="25"/>
      <c r="I14" s="25"/>
      <c r="J14" s="5"/>
      <c r="K14" s="5"/>
      <c r="L14" s="5"/>
      <c r="M14" s="5"/>
      <c r="N14" s="5"/>
      <c r="O14" s="5"/>
      <c r="P14" s="5"/>
      <c r="Q14" s="5"/>
      <c r="R14" s="5"/>
      <c r="S14" s="5"/>
      <c r="T14" s="5"/>
      <c r="U14" s="5"/>
      <c r="V14" s="5"/>
      <c r="W14" s="5"/>
      <c r="X14" s="5"/>
    </row>
    <row r="15" spans="1:24" ht="15.75">
      <c r="A15" s="25"/>
      <c r="B15" s="25"/>
      <c r="C15" s="25"/>
      <c r="D15" s="29" t="s">
        <v>26</v>
      </c>
      <c r="E15" s="25"/>
      <c r="F15" s="25"/>
      <c r="G15" s="29" t="s">
        <v>27</v>
      </c>
      <c r="H15" s="25"/>
      <c r="I15" s="25"/>
      <c r="J15" s="5"/>
      <c r="K15" s="5"/>
      <c r="L15" s="5"/>
      <c r="M15" s="5"/>
      <c r="N15" s="5"/>
      <c r="O15" s="5"/>
      <c r="P15" s="5"/>
      <c r="Q15" s="5"/>
      <c r="R15" s="5"/>
      <c r="S15" s="5"/>
      <c r="T15" s="5"/>
      <c r="U15" s="5"/>
      <c r="V15" s="5"/>
      <c r="W15" s="5"/>
      <c r="X15" s="5"/>
    </row>
    <row r="16" spans="1:24" ht="15.75">
      <c r="A16" s="25"/>
      <c r="B16" s="25"/>
      <c r="C16" s="25"/>
      <c r="D16" s="27"/>
      <c r="E16" s="25"/>
      <c r="F16" s="25"/>
      <c r="G16" s="27"/>
      <c r="H16" s="25"/>
      <c r="I16" s="25"/>
      <c r="J16" s="5"/>
      <c r="K16" s="5"/>
      <c r="L16" s="5"/>
      <c r="M16" s="5"/>
      <c r="N16" s="5"/>
      <c r="O16" s="5"/>
      <c r="P16" s="5"/>
      <c r="Q16" s="5"/>
      <c r="R16" s="5"/>
      <c r="S16" s="5"/>
      <c r="T16" s="5"/>
      <c r="U16" s="5"/>
      <c r="V16" s="5"/>
      <c r="W16" s="5"/>
      <c r="X16" s="5"/>
    </row>
    <row r="17" spans="1:24" ht="15.75">
      <c r="A17" s="25"/>
      <c r="B17" s="25"/>
      <c r="C17" s="25"/>
      <c r="D17" s="27" t="s">
        <v>28</v>
      </c>
      <c r="E17" s="27" t="s">
        <v>29</v>
      </c>
      <c r="F17" s="25"/>
      <c r="G17" s="27" t="s">
        <v>28</v>
      </c>
      <c r="H17" s="27" t="s">
        <v>29</v>
      </c>
      <c r="I17" s="25"/>
      <c r="J17" s="5"/>
      <c r="K17" s="5"/>
      <c r="L17" s="5"/>
      <c r="M17" s="5"/>
      <c r="N17" s="5"/>
      <c r="O17" s="5"/>
      <c r="P17" s="5"/>
      <c r="Q17" s="5"/>
      <c r="R17" s="5"/>
      <c r="S17" s="5"/>
      <c r="T17" s="5"/>
      <c r="U17" s="5"/>
      <c r="V17" s="5"/>
      <c r="W17" s="5"/>
      <c r="X17" s="5"/>
    </row>
    <row r="18" spans="1:24" ht="15.75">
      <c r="A18" s="25"/>
      <c r="B18" s="25" t="s">
        <v>30</v>
      </c>
      <c r="C18" s="25"/>
      <c r="D18" s="28">
        <f>C10*4*15</f>
        <v>600000</v>
      </c>
      <c r="E18" s="28">
        <f>C10*4*20</f>
        <v>800000</v>
      </c>
      <c r="F18" s="25"/>
      <c r="G18" s="28">
        <f>C10*4*15</f>
        <v>600000</v>
      </c>
      <c r="H18" s="28">
        <f>C10*4*20</f>
        <v>800000</v>
      </c>
      <c r="I18" s="25"/>
      <c r="J18" s="5"/>
      <c r="K18" s="5"/>
      <c r="L18" s="5"/>
      <c r="M18" s="5"/>
      <c r="N18" s="5"/>
      <c r="O18" s="5"/>
      <c r="P18" s="5"/>
      <c r="Q18" s="5"/>
      <c r="R18" s="5"/>
      <c r="S18" s="5"/>
      <c r="T18" s="5"/>
      <c r="U18" s="5"/>
      <c r="V18" s="5"/>
      <c r="W18" s="5"/>
      <c r="X18" s="5"/>
    </row>
    <row r="19" spans="1:24" ht="15.75">
      <c r="A19" s="25"/>
      <c r="B19" s="25" t="s">
        <v>31</v>
      </c>
      <c r="C19" s="25"/>
      <c r="D19" s="28">
        <f>D18-D20</f>
        <v>582000</v>
      </c>
      <c r="E19" s="28">
        <f>E18-E20</f>
        <v>776000</v>
      </c>
      <c r="F19" s="25"/>
      <c r="G19" s="28">
        <f>G18-G20</f>
        <v>564000</v>
      </c>
      <c r="H19" s="28">
        <f>H18-H20</f>
        <v>752000</v>
      </c>
      <c r="I19" s="25"/>
      <c r="J19" s="5"/>
      <c r="K19" s="5"/>
      <c r="L19" s="5"/>
      <c r="M19" s="5"/>
      <c r="N19" s="5"/>
      <c r="O19" s="5"/>
      <c r="P19" s="5"/>
      <c r="Q19" s="5"/>
      <c r="R19" s="5"/>
      <c r="S19" s="5"/>
      <c r="T19" s="5"/>
      <c r="U19" s="5"/>
      <c r="V19" s="5"/>
      <c r="W19" s="5"/>
      <c r="X19" s="5"/>
    </row>
    <row r="20" spans="1:24" ht="15.75">
      <c r="A20" s="25"/>
      <c r="B20" s="25" t="s">
        <v>32</v>
      </c>
      <c r="C20" s="25"/>
      <c r="D20" s="28">
        <f>D18*3%</f>
        <v>18000</v>
      </c>
      <c r="E20" s="28">
        <f>E18*3%</f>
        <v>24000</v>
      </c>
      <c r="F20" s="25"/>
      <c r="G20" s="28">
        <f>G18*6%</f>
        <v>36000</v>
      </c>
      <c r="H20" s="28">
        <f>H18*6%</f>
        <v>48000</v>
      </c>
      <c r="I20" s="25"/>
      <c r="J20" s="5"/>
      <c r="K20" s="5"/>
      <c r="L20" s="5"/>
      <c r="M20" s="5"/>
      <c r="N20" s="5"/>
      <c r="O20" s="5"/>
      <c r="P20" s="5"/>
      <c r="Q20" s="5"/>
      <c r="R20" s="5"/>
      <c r="S20" s="5"/>
      <c r="T20" s="5"/>
      <c r="U20" s="5"/>
      <c r="V20" s="5"/>
      <c r="W20" s="5"/>
      <c r="X20" s="5"/>
    </row>
    <row r="21" spans="1:24" ht="15.75">
      <c r="A21" s="25"/>
      <c r="B21" s="25" t="s">
        <v>33</v>
      </c>
      <c r="C21" s="25"/>
      <c r="D21" s="28">
        <f>D18/15</f>
        <v>40000</v>
      </c>
      <c r="E21" s="28">
        <f>E18/20</f>
        <v>40000</v>
      </c>
      <c r="F21" s="25"/>
      <c r="G21" s="28">
        <f>G18/15</f>
        <v>40000</v>
      </c>
      <c r="H21" s="28">
        <f>H18/20</f>
        <v>40000</v>
      </c>
      <c r="I21" s="25"/>
      <c r="J21" s="5"/>
      <c r="K21" s="5"/>
      <c r="L21" s="5"/>
      <c r="M21" s="5"/>
      <c r="N21" s="5"/>
      <c r="O21" s="5"/>
      <c r="P21" s="5"/>
      <c r="Q21" s="5"/>
      <c r="R21" s="5"/>
      <c r="S21" s="5"/>
      <c r="T21" s="5"/>
      <c r="U21" s="5"/>
      <c r="V21" s="5"/>
      <c r="W21" s="5"/>
      <c r="X21" s="5"/>
    </row>
    <row r="22" spans="1:24" ht="15.75">
      <c r="A22" s="25"/>
      <c r="B22" s="25"/>
      <c r="C22" s="25"/>
      <c r="D22" s="25"/>
      <c r="E22" s="25"/>
      <c r="F22" s="25"/>
      <c r="G22" s="25"/>
      <c r="H22" s="25"/>
      <c r="I22" s="25"/>
      <c r="J22" s="5"/>
      <c r="K22" s="5"/>
      <c r="L22" s="5"/>
      <c r="M22" s="5"/>
      <c r="N22" s="5"/>
      <c r="O22" s="5"/>
      <c r="P22" s="5"/>
      <c r="Q22" s="5"/>
      <c r="R22" s="5"/>
      <c r="S22" s="5"/>
      <c r="T22" s="5"/>
      <c r="U22" s="5"/>
      <c r="V22" s="5"/>
      <c r="W22" s="5"/>
      <c r="X22" s="5"/>
    </row>
    <row r="23" spans="1:24" ht="15.75">
      <c r="A23" s="25"/>
      <c r="B23" s="98" t="s">
        <v>36</v>
      </c>
      <c r="C23" s="99"/>
      <c r="D23" s="99"/>
      <c r="E23" s="99"/>
      <c r="F23" s="99"/>
      <c r="G23" s="99"/>
      <c r="H23" s="99"/>
      <c r="I23" s="25"/>
      <c r="J23" s="5"/>
      <c r="K23" s="5"/>
      <c r="L23" s="5"/>
      <c r="M23" s="5"/>
      <c r="N23" s="5"/>
      <c r="O23" s="5"/>
      <c r="P23" s="5"/>
      <c r="Q23" s="5"/>
      <c r="R23" s="5"/>
      <c r="S23" s="5"/>
      <c r="T23" s="5"/>
      <c r="U23" s="5"/>
      <c r="V23" s="5"/>
      <c r="W23" s="5"/>
      <c r="X23" s="5"/>
    </row>
    <row r="24" spans="1:24" ht="15.75">
      <c r="A24" s="25"/>
      <c r="B24" s="25"/>
      <c r="C24" s="25"/>
      <c r="D24" s="25"/>
      <c r="E24" s="25"/>
      <c r="F24" s="25"/>
      <c r="G24" s="25"/>
      <c r="H24" s="25"/>
      <c r="I24" s="25"/>
      <c r="J24" s="5"/>
      <c r="K24" s="5"/>
      <c r="L24" s="5"/>
      <c r="M24" s="5"/>
      <c r="N24" s="5"/>
      <c r="O24" s="5"/>
      <c r="P24" s="5"/>
      <c r="Q24" s="5"/>
      <c r="R24" s="5"/>
      <c r="S24" s="5"/>
      <c r="T24" s="5"/>
      <c r="U24" s="5"/>
      <c r="V24" s="5"/>
      <c r="W24" s="5"/>
      <c r="X24" s="5"/>
    </row>
    <row r="25" spans="1:24" ht="15.75">
      <c r="A25" s="25"/>
      <c r="B25" s="25"/>
      <c r="C25" s="25"/>
      <c r="D25" s="29" t="s">
        <v>26</v>
      </c>
      <c r="E25" s="25"/>
      <c r="F25" s="25"/>
      <c r="G25" s="29" t="s">
        <v>27</v>
      </c>
      <c r="H25" s="25"/>
      <c r="I25" s="25"/>
      <c r="J25" s="5"/>
      <c r="K25" s="5"/>
      <c r="L25" s="5"/>
      <c r="M25" s="5"/>
      <c r="N25" s="5"/>
      <c r="O25" s="5"/>
      <c r="P25" s="5"/>
      <c r="Q25" s="5"/>
      <c r="R25" s="5"/>
      <c r="S25" s="5"/>
      <c r="T25" s="5"/>
      <c r="U25" s="5"/>
      <c r="V25" s="5"/>
      <c r="W25" s="5"/>
      <c r="X25" s="5"/>
    </row>
    <row r="26" spans="1:24" ht="15.75">
      <c r="A26" s="25"/>
      <c r="B26" s="25"/>
      <c r="C26" s="25"/>
      <c r="D26" s="27"/>
      <c r="E26" s="25"/>
      <c r="F26" s="25"/>
      <c r="G26" s="27"/>
      <c r="H26" s="25"/>
      <c r="I26" s="25"/>
      <c r="J26" s="5"/>
      <c r="K26" s="5"/>
      <c r="L26" s="5"/>
      <c r="M26" s="5"/>
      <c r="N26" s="5"/>
      <c r="O26" s="5"/>
      <c r="P26" s="5"/>
      <c r="Q26" s="5"/>
      <c r="R26" s="5"/>
      <c r="S26" s="5"/>
      <c r="T26" s="5"/>
      <c r="U26" s="5"/>
      <c r="V26" s="5"/>
      <c r="W26" s="5"/>
      <c r="X26" s="5"/>
    </row>
    <row r="27" spans="1:24" ht="15.75">
      <c r="A27" s="25"/>
      <c r="B27" s="25"/>
      <c r="C27" s="25"/>
      <c r="D27" s="27" t="s">
        <v>28</v>
      </c>
      <c r="E27" s="27" t="s">
        <v>29</v>
      </c>
      <c r="F27" s="25"/>
      <c r="G27" s="27" t="s">
        <v>28</v>
      </c>
      <c r="H27" s="27" t="s">
        <v>29</v>
      </c>
      <c r="I27" s="25"/>
      <c r="J27" s="5"/>
      <c r="K27" s="5"/>
      <c r="L27" s="5"/>
      <c r="M27" s="5"/>
      <c r="N27" s="5"/>
      <c r="O27" s="5"/>
      <c r="P27" s="5"/>
      <c r="Q27" s="5"/>
      <c r="R27" s="5"/>
      <c r="S27" s="5"/>
      <c r="T27" s="5"/>
      <c r="U27" s="5"/>
      <c r="V27" s="5"/>
      <c r="W27" s="5"/>
      <c r="X27" s="5"/>
    </row>
    <row r="28" spans="1:24" ht="15.75">
      <c r="A28" s="25"/>
      <c r="B28" s="25" t="s">
        <v>30</v>
      </c>
      <c r="C28" s="25"/>
      <c r="D28" s="28">
        <f>C10*6*15</f>
        <v>900000</v>
      </c>
      <c r="E28" s="28">
        <f>C10*6*20</f>
        <v>1200000</v>
      </c>
      <c r="F28" s="25"/>
      <c r="G28" s="28">
        <f>C10*6*15</f>
        <v>900000</v>
      </c>
      <c r="H28" s="28">
        <f>C10*6*20</f>
        <v>1200000</v>
      </c>
      <c r="I28" s="25"/>
      <c r="J28" s="5"/>
      <c r="K28" s="5"/>
      <c r="L28" s="5"/>
      <c r="M28" s="5"/>
      <c r="N28" s="5"/>
      <c r="O28" s="5"/>
      <c r="P28" s="5"/>
      <c r="Q28" s="5"/>
      <c r="R28" s="5"/>
      <c r="S28" s="5"/>
      <c r="T28" s="5"/>
      <c r="U28" s="5"/>
      <c r="V28" s="5"/>
      <c r="W28" s="5"/>
      <c r="X28" s="5"/>
    </row>
    <row r="29" spans="1:24" ht="15.75">
      <c r="A29" s="25"/>
      <c r="B29" s="25" t="s">
        <v>31</v>
      </c>
      <c r="C29" s="25"/>
      <c r="D29" s="28">
        <f>D28-D30</f>
        <v>873000</v>
      </c>
      <c r="E29" s="28">
        <f>E28-E30</f>
        <v>1164000</v>
      </c>
      <c r="F29" s="25"/>
      <c r="G29" s="28">
        <f>G28-G30</f>
        <v>846000</v>
      </c>
      <c r="H29" s="28">
        <f>H28-H30</f>
        <v>1128000</v>
      </c>
      <c r="I29" s="25"/>
      <c r="J29" s="5"/>
      <c r="K29" s="5"/>
      <c r="L29" s="5"/>
      <c r="M29" s="5"/>
      <c r="N29" s="5"/>
      <c r="O29" s="5"/>
      <c r="P29" s="5"/>
      <c r="Q29" s="5"/>
      <c r="R29" s="5"/>
      <c r="S29" s="5"/>
      <c r="T29" s="5"/>
      <c r="U29" s="5"/>
      <c r="V29" s="5"/>
      <c r="W29" s="5"/>
      <c r="X29" s="5"/>
    </row>
    <row r="30" spans="1:24" ht="15.75">
      <c r="A30" s="25"/>
      <c r="B30" s="25" t="s">
        <v>32</v>
      </c>
      <c r="C30" s="25"/>
      <c r="D30" s="28">
        <f>D28*3%</f>
        <v>27000</v>
      </c>
      <c r="E30" s="28">
        <f>E28*3%</f>
        <v>36000</v>
      </c>
      <c r="F30" s="25"/>
      <c r="G30" s="28">
        <f>G28*6%</f>
        <v>54000</v>
      </c>
      <c r="H30" s="28">
        <f>H28*6%</f>
        <v>72000</v>
      </c>
      <c r="I30" s="25"/>
      <c r="J30" s="5"/>
      <c r="K30" s="5"/>
      <c r="L30" s="5"/>
      <c r="M30" s="5"/>
      <c r="N30" s="5"/>
      <c r="O30" s="5"/>
      <c r="P30" s="5"/>
      <c r="Q30" s="5"/>
      <c r="R30" s="5"/>
      <c r="S30" s="5"/>
      <c r="T30" s="5"/>
      <c r="U30" s="5"/>
      <c r="V30" s="5"/>
      <c r="W30" s="5"/>
      <c r="X30" s="5"/>
    </row>
    <row r="31" spans="1:24" ht="15.75">
      <c r="A31" s="25"/>
      <c r="B31" s="25" t="s">
        <v>33</v>
      </c>
      <c r="C31" s="25"/>
      <c r="D31" s="28">
        <f>D28/15</f>
        <v>60000</v>
      </c>
      <c r="E31" s="28">
        <f>E28/20</f>
        <v>60000</v>
      </c>
      <c r="F31" s="25"/>
      <c r="G31" s="28">
        <f>G28/15</f>
        <v>60000</v>
      </c>
      <c r="H31" s="28">
        <f>H28/20</f>
        <v>60000</v>
      </c>
      <c r="I31" s="25"/>
      <c r="J31" s="5"/>
      <c r="K31" s="5"/>
      <c r="L31" s="5"/>
      <c r="M31" s="5"/>
      <c r="N31" s="5"/>
      <c r="O31" s="5"/>
      <c r="P31" s="5"/>
      <c r="Q31" s="5"/>
      <c r="R31" s="5"/>
      <c r="S31" s="5"/>
      <c r="T31" s="5"/>
      <c r="U31" s="5"/>
      <c r="V31" s="5"/>
      <c r="W31" s="5"/>
      <c r="X31" s="5"/>
    </row>
    <row r="32" spans="1:24" ht="15.75">
      <c r="A32" s="25"/>
      <c r="B32" s="25"/>
      <c r="C32" s="25"/>
      <c r="D32" s="25"/>
      <c r="E32" s="25"/>
      <c r="F32" s="25"/>
      <c r="G32" s="25"/>
      <c r="H32" s="25"/>
      <c r="I32" s="25"/>
      <c r="J32" s="5"/>
      <c r="K32" s="5"/>
      <c r="L32" s="5"/>
      <c r="M32" s="5"/>
      <c r="N32" s="5"/>
      <c r="O32" s="5"/>
      <c r="P32" s="5"/>
      <c r="Q32" s="5"/>
      <c r="R32" s="5"/>
      <c r="S32" s="5"/>
      <c r="T32" s="5"/>
      <c r="U32" s="5"/>
      <c r="V32" s="5"/>
      <c r="W32" s="5"/>
      <c r="X32" s="5"/>
    </row>
    <row r="33" spans="1:24" ht="15.75">
      <c r="A33" s="25"/>
      <c r="B33" s="25"/>
      <c r="C33" s="25"/>
      <c r="D33" s="25"/>
      <c r="E33" s="25"/>
      <c r="F33" s="25"/>
      <c r="G33" s="25"/>
      <c r="H33" s="25"/>
      <c r="I33" s="25"/>
      <c r="J33" s="5"/>
      <c r="K33" s="5"/>
      <c r="L33" s="5"/>
      <c r="M33" s="5"/>
      <c r="N33" s="5"/>
      <c r="O33" s="5"/>
      <c r="P33" s="5"/>
      <c r="Q33" s="5"/>
      <c r="R33" s="5"/>
      <c r="S33" s="5"/>
      <c r="T33" s="5"/>
      <c r="U33" s="5"/>
      <c r="V33" s="5"/>
      <c r="W33" s="5"/>
      <c r="X33" s="5"/>
    </row>
    <row r="34" spans="1:24" ht="12.75">
      <c r="A34" s="5"/>
      <c r="B34" s="5"/>
      <c r="C34" s="5"/>
      <c r="D34" s="5"/>
      <c r="E34" s="5"/>
      <c r="F34" s="5"/>
      <c r="G34" s="5"/>
      <c r="H34" s="5"/>
      <c r="I34" s="5"/>
      <c r="J34" s="5"/>
      <c r="K34" s="5"/>
      <c r="L34" s="5"/>
      <c r="M34" s="5"/>
      <c r="N34" s="5"/>
      <c r="O34" s="5"/>
      <c r="P34" s="5"/>
      <c r="Q34" s="5"/>
      <c r="R34" s="5"/>
      <c r="S34" s="5"/>
      <c r="T34" s="5"/>
      <c r="U34" s="5"/>
      <c r="V34" s="5"/>
      <c r="W34" s="5"/>
      <c r="X34" s="5"/>
    </row>
    <row r="35" spans="1:24" ht="12.75">
      <c r="A35" s="5"/>
      <c r="B35" s="5"/>
      <c r="C35" s="5"/>
      <c r="D35" s="5"/>
      <c r="E35" s="5"/>
      <c r="F35" s="5"/>
      <c r="G35" s="5"/>
      <c r="H35" s="5"/>
      <c r="I35" s="5"/>
      <c r="J35" s="5"/>
      <c r="K35" s="5"/>
      <c r="L35" s="5"/>
      <c r="M35" s="5"/>
      <c r="N35" s="5"/>
      <c r="O35" s="5"/>
      <c r="P35" s="5"/>
      <c r="Q35" s="5"/>
      <c r="R35" s="5"/>
      <c r="S35" s="5"/>
      <c r="T35" s="5"/>
      <c r="U35" s="5"/>
      <c r="V35" s="5"/>
      <c r="W35" s="5"/>
      <c r="X35" s="5"/>
    </row>
    <row r="36" spans="1:24" ht="12.75">
      <c r="A36" s="5"/>
      <c r="B36" s="5"/>
      <c r="C36" s="5"/>
      <c r="D36" s="5"/>
      <c r="E36" s="5"/>
      <c r="F36" s="5"/>
      <c r="G36" s="5"/>
      <c r="H36" s="5"/>
      <c r="I36" s="5"/>
      <c r="J36" s="5"/>
      <c r="K36" s="5"/>
      <c r="L36" s="5"/>
      <c r="M36" s="5"/>
      <c r="N36" s="5"/>
      <c r="O36" s="5"/>
      <c r="P36" s="5"/>
      <c r="Q36" s="5"/>
      <c r="R36" s="5"/>
      <c r="S36" s="5"/>
      <c r="T36" s="5"/>
      <c r="U36" s="5"/>
      <c r="V36" s="5"/>
      <c r="W36" s="5"/>
      <c r="X36" s="5"/>
    </row>
    <row r="37" spans="1:24" ht="12.75">
      <c r="A37" s="5"/>
      <c r="B37" s="5"/>
      <c r="C37" s="5"/>
      <c r="D37" s="5"/>
      <c r="E37" s="5"/>
      <c r="F37" s="5"/>
      <c r="G37" s="5"/>
      <c r="H37" s="5"/>
      <c r="I37" s="5"/>
      <c r="J37" s="5"/>
      <c r="K37" s="5"/>
      <c r="L37" s="5"/>
      <c r="M37" s="5"/>
      <c r="N37" s="5"/>
      <c r="O37" s="5"/>
      <c r="P37" s="5"/>
      <c r="Q37" s="5"/>
      <c r="R37" s="5"/>
      <c r="S37" s="5"/>
      <c r="T37" s="5"/>
      <c r="U37" s="5"/>
      <c r="V37" s="5"/>
      <c r="W37" s="5"/>
      <c r="X37" s="5"/>
    </row>
    <row r="38" spans="1:24" ht="12.75">
      <c r="A38" s="5"/>
      <c r="B38" s="5"/>
      <c r="C38" s="5"/>
      <c r="D38" s="5"/>
      <c r="E38" s="5"/>
      <c r="F38" s="5"/>
      <c r="G38" s="5"/>
      <c r="H38" s="5"/>
      <c r="I38" s="5"/>
      <c r="J38" s="5"/>
      <c r="K38" s="5"/>
      <c r="L38" s="5"/>
      <c r="M38" s="5"/>
      <c r="N38" s="5"/>
      <c r="O38" s="5"/>
      <c r="P38" s="5"/>
      <c r="Q38" s="5"/>
      <c r="R38" s="5"/>
      <c r="S38" s="5"/>
      <c r="T38" s="5"/>
      <c r="U38" s="5"/>
      <c r="V38" s="5"/>
      <c r="W38" s="5"/>
      <c r="X38" s="5"/>
    </row>
    <row r="39" spans="1:24" ht="12.75">
      <c r="A39" s="5"/>
      <c r="B39" s="5"/>
      <c r="C39" s="5"/>
      <c r="D39" s="5"/>
      <c r="E39" s="5"/>
      <c r="F39" s="5"/>
      <c r="G39" s="5"/>
      <c r="H39" s="5"/>
      <c r="I39" s="5"/>
      <c r="J39" s="5"/>
      <c r="K39" s="5"/>
      <c r="L39" s="5"/>
      <c r="M39" s="5"/>
      <c r="N39" s="5"/>
      <c r="O39" s="5"/>
      <c r="P39" s="5"/>
      <c r="Q39" s="5"/>
      <c r="R39" s="5"/>
      <c r="S39" s="5"/>
      <c r="T39" s="5"/>
      <c r="U39" s="5"/>
      <c r="V39" s="5"/>
      <c r="W39" s="5"/>
      <c r="X39" s="5"/>
    </row>
    <row r="40" spans="1:24" ht="12.75">
      <c r="A40" s="5"/>
      <c r="B40" s="5"/>
      <c r="C40" s="5"/>
      <c r="D40" s="5"/>
      <c r="E40" s="5"/>
      <c r="F40" s="5"/>
      <c r="G40" s="5"/>
      <c r="H40" s="5"/>
      <c r="I40" s="5"/>
      <c r="J40" s="5"/>
      <c r="K40" s="5"/>
      <c r="L40" s="5"/>
      <c r="M40" s="5"/>
      <c r="N40" s="5"/>
      <c r="O40" s="5"/>
      <c r="P40" s="5"/>
      <c r="Q40" s="5"/>
      <c r="R40" s="5"/>
      <c r="S40" s="5"/>
      <c r="T40" s="5"/>
      <c r="U40" s="5"/>
      <c r="V40" s="5"/>
      <c r="W40" s="5"/>
      <c r="X40" s="5"/>
    </row>
    <row r="41" spans="1:24" ht="12.75">
      <c r="A41" s="5"/>
      <c r="B41" s="5"/>
      <c r="C41" s="5"/>
      <c r="D41" s="5"/>
      <c r="E41" s="5"/>
      <c r="F41" s="5"/>
      <c r="G41" s="5"/>
      <c r="H41" s="5"/>
      <c r="I41" s="5"/>
      <c r="J41" s="5"/>
      <c r="K41" s="5"/>
      <c r="L41" s="5"/>
      <c r="M41" s="5"/>
      <c r="N41" s="5"/>
      <c r="O41" s="5"/>
      <c r="P41" s="5"/>
      <c r="Q41" s="5"/>
      <c r="R41" s="5"/>
      <c r="S41" s="5"/>
      <c r="T41" s="5"/>
      <c r="U41" s="5"/>
      <c r="V41" s="5"/>
      <c r="W41" s="5"/>
      <c r="X41" s="5"/>
    </row>
    <row r="42" spans="1:24" ht="12.75">
      <c r="A42" s="5"/>
      <c r="B42" s="5"/>
      <c r="C42" s="5"/>
      <c r="D42" s="5"/>
      <c r="E42" s="5"/>
      <c r="F42" s="5"/>
      <c r="G42" s="5"/>
      <c r="H42" s="5"/>
      <c r="I42" s="5"/>
      <c r="J42" s="5"/>
      <c r="K42" s="5"/>
      <c r="L42" s="5"/>
      <c r="M42" s="5"/>
      <c r="N42" s="5"/>
      <c r="O42" s="5"/>
      <c r="P42" s="5"/>
      <c r="Q42" s="5"/>
      <c r="R42" s="5"/>
      <c r="S42" s="5"/>
      <c r="T42" s="5"/>
      <c r="U42" s="5"/>
      <c r="V42" s="5"/>
      <c r="W42" s="5"/>
      <c r="X42" s="5"/>
    </row>
    <row r="43" spans="1:24" ht="12.75">
      <c r="A43" s="5"/>
      <c r="B43" s="5"/>
      <c r="C43" s="5"/>
      <c r="D43" s="5"/>
      <c r="E43" s="5"/>
      <c r="F43" s="5"/>
      <c r="G43" s="5"/>
      <c r="H43" s="5"/>
      <c r="I43" s="5"/>
      <c r="J43" s="5"/>
      <c r="K43" s="5"/>
      <c r="L43" s="5"/>
      <c r="M43" s="5"/>
      <c r="N43" s="5"/>
      <c r="O43" s="5"/>
      <c r="P43" s="5"/>
      <c r="Q43" s="5"/>
      <c r="R43" s="5"/>
      <c r="S43" s="5"/>
      <c r="T43" s="5"/>
      <c r="U43" s="5"/>
      <c r="V43" s="5"/>
      <c r="W43" s="5"/>
      <c r="X43" s="5"/>
    </row>
    <row r="44" spans="1:24" ht="12.75">
      <c r="A44" s="5"/>
      <c r="B44" s="5"/>
      <c r="C44" s="5"/>
      <c r="D44" s="5"/>
      <c r="E44" s="5"/>
      <c r="F44" s="5"/>
      <c r="G44" s="5"/>
      <c r="H44" s="5"/>
      <c r="I44" s="5"/>
      <c r="J44" s="5"/>
      <c r="K44" s="5"/>
      <c r="L44" s="5"/>
      <c r="M44" s="5"/>
      <c r="N44" s="5"/>
      <c r="O44" s="5"/>
      <c r="P44" s="5"/>
      <c r="Q44" s="5"/>
      <c r="R44" s="5"/>
      <c r="S44" s="5"/>
      <c r="T44" s="5"/>
      <c r="U44" s="5"/>
      <c r="V44" s="5"/>
      <c r="W44" s="5"/>
      <c r="X44" s="5"/>
    </row>
    <row r="45" spans="1:24" ht="12.75">
      <c r="A45" s="5"/>
      <c r="B45" s="5"/>
      <c r="C45" s="5"/>
      <c r="D45" s="5"/>
      <c r="E45" s="5"/>
      <c r="F45" s="5"/>
      <c r="G45" s="5"/>
      <c r="H45" s="5"/>
      <c r="I45" s="5"/>
      <c r="J45" s="5"/>
      <c r="K45" s="5"/>
      <c r="L45" s="5"/>
      <c r="M45" s="5"/>
      <c r="N45" s="5"/>
      <c r="O45" s="5"/>
      <c r="P45" s="5"/>
      <c r="Q45" s="5"/>
      <c r="R45" s="5"/>
      <c r="S45" s="5"/>
      <c r="T45" s="5"/>
      <c r="U45" s="5"/>
      <c r="V45" s="5"/>
      <c r="W45" s="5"/>
      <c r="X45" s="5"/>
    </row>
    <row r="46" spans="1:24" ht="12.75">
      <c r="A46" s="5"/>
      <c r="B46" s="5"/>
      <c r="C46" s="5"/>
      <c r="D46" s="5"/>
      <c r="E46" s="5"/>
      <c r="F46" s="5"/>
      <c r="G46" s="5"/>
      <c r="H46" s="5"/>
      <c r="I46" s="5"/>
      <c r="J46" s="5"/>
      <c r="K46" s="5"/>
      <c r="L46" s="5"/>
      <c r="M46" s="5"/>
      <c r="N46" s="5"/>
      <c r="O46" s="5"/>
      <c r="P46" s="5"/>
      <c r="Q46" s="5"/>
      <c r="R46" s="5"/>
      <c r="S46" s="5"/>
      <c r="T46" s="5"/>
      <c r="U46" s="5"/>
      <c r="V46" s="5"/>
      <c r="W46" s="5"/>
      <c r="X46" s="5"/>
    </row>
    <row r="47" spans="1:24" ht="12.75">
      <c r="A47" s="5"/>
      <c r="B47" s="5"/>
      <c r="C47" s="5"/>
      <c r="D47" s="5"/>
      <c r="E47" s="5"/>
      <c r="F47" s="5"/>
      <c r="G47" s="5"/>
      <c r="H47" s="5"/>
      <c r="I47" s="5"/>
      <c r="J47" s="5"/>
      <c r="K47" s="5"/>
      <c r="L47" s="5"/>
      <c r="M47" s="5"/>
      <c r="N47" s="5"/>
      <c r="O47" s="5"/>
      <c r="P47" s="5"/>
      <c r="Q47" s="5"/>
      <c r="R47" s="5"/>
      <c r="S47" s="5"/>
      <c r="T47" s="5"/>
      <c r="U47" s="5"/>
      <c r="V47" s="5"/>
      <c r="W47" s="5"/>
      <c r="X47" s="5"/>
    </row>
    <row r="48" spans="10:24" ht="12.75">
      <c r="J48" s="5"/>
      <c r="K48" s="5"/>
      <c r="L48" s="5"/>
      <c r="M48" s="5"/>
      <c r="N48" s="5"/>
      <c r="O48" s="5"/>
      <c r="P48" s="5"/>
      <c r="Q48" s="5"/>
      <c r="R48" s="5"/>
      <c r="S48" s="5"/>
      <c r="T48" s="5"/>
      <c r="U48" s="5"/>
      <c r="V48" s="5"/>
      <c r="W48" s="5"/>
      <c r="X48" s="5"/>
    </row>
  </sheetData>
  <sheetProtection password="AC83" sheet="1" objects="1" scenarios="1" selectLockedCells="1"/>
  <mergeCells count="2">
    <mergeCell ref="B23:H23"/>
    <mergeCell ref="B13:H13"/>
  </mergeCells>
  <printOptions/>
  <pageMargins left="0.75" right="0.75" top="1" bottom="1" header="0.5" footer="0.5"/>
  <pageSetup fitToHeight="1" fitToWidth="1" horizontalDpi="300" verticalDpi="300" orientation="landscape" paperSize="9" scale="85" r:id="rId2"/>
  <headerFooter alignWithMargins="0">
    <oddHeader>&amp;L&amp;G&amp;C&amp;A&amp;R2004-02-09</oddHeader>
    <oddFooter>&amp;LUtskrivet: &amp;D &amp;T&amp;R&amp;P (&amp;N)</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zoomScale="80" zoomScaleNormal="80" zoomScalePageLayoutView="0" workbookViewId="0" topLeftCell="A1">
      <selection activeCell="C8" sqref="C8"/>
    </sheetView>
  </sheetViews>
  <sheetFormatPr defaultColWidth="9.33203125" defaultRowHeight="12.75"/>
  <cols>
    <col min="1" max="1" width="2" style="0" customWidth="1"/>
    <col min="2" max="2" width="28.83203125" style="0" customWidth="1"/>
    <col min="3" max="3" width="18.5" style="0" customWidth="1"/>
    <col min="4" max="4" width="7.5" style="0" customWidth="1"/>
    <col min="5" max="5" width="16.83203125" style="0" customWidth="1"/>
    <col min="6" max="6" width="6.5" style="0" customWidth="1"/>
    <col min="7" max="7" width="14.83203125" style="0" customWidth="1"/>
    <col min="8" max="8" width="6" style="0" customWidth="1"/>
    <col min="9" max="9" width="17.16015625" style="0" customWidth="1"/>
    <col min="10" max="10" width="5.83203125" style="0" customWidth="1"/>
    <col min="11" max="11" width="12.83203125" style="0" customWidth="1"/>
    <col min="12" max="12" width="4.83203125" style="0" customWidth="1"/>
  </cols>
  <sheetData>
    <row r="1" spans="1:13" ht="12.75">
      <c r="A1" s="5"/>
      <c r="B1" s="5"/>
      <c r="C1" s="5"/>
      <c r="D1" s="5"/>
      <c r="E1" s="5"/>
      <c r="F1" s="5"/>
      <c r="G1" s="5"/>
      <c r="H1" s="5"/>
      <c r="I1" s="5"/>
      <c r="J1" s="5"/>
      <c r="K1" s="5"/>
      <c r="L1" s="5"/>
      <c r="M1" s="5"/>
    </row>
    <row r="2" spans="1:13" ht="18.75">
      <c r="A2" s="25"/>
      <c r="B2" s="69" t="s">
        <v>1</v>
      </c>
      <c r="C2" s="25"/>
      <c r="D2" s="25"/>
      <c r="E2" s="25"/>
      <c r="F2" s="25"/>
      <c r="G2" s="25"/>
      <c r="H2" s="25"/>
      <c r="I2" s="25"/>
      <c r="J2" s="25"/>
      <c r="K2" s="25"/>
      <c r="L2" s="25"/>
      <c r="M2" s="5"/>
    </row>
    <row r="3" spans="1:13" ht="15.75">
      <c r="A3" s="25"/>
      <c r="B3" s="26" t="s">
        <v>84</v>
      </c>
      <c r="C3" s="25"/>
      <c r="D3" s="25"/>
      <c r="E3" s="25"/>
      <c r="F3" s="25"/>
      <c r="G3" s="25"/>
      <c r="H3" s="25"/>
      <c r="I3" s="25"/>
      <c r="J3" s="25"/>
      <c r="K3" s="25"/>
      <c r="L3" s="25"/>
      <c r="M3" s="5"/>
    </row>
    <row r="4" spans="1:13" ht="18.75">
      <c r="A4" s="25"/>
      <c r="B4" s="26" t="s">
        <v>23</v>
      </c>
      <c r="C4" s="25" t="s">
        <v>106</v>
      </c>
      <c r="D4" s="25"/>
      <c r="E4" s="25"/>
      <c r="F4" s="25"/>
      <c r="H4" s="25" t="s">
        <v>83</v>
      </c>
      <c r="I4" s="25"/>
      <c r="J4" s="25"/>
      <c r="K4" s="25"/>
      <c r="L4" s="25"/>
      <c r="M4" s="5"/>
    </row>
    <row r="5" spans="1:13" ht="18.75">
      <c r="A5" s="25"/>
      <c r="B5" s="25"/>
      <c r="C5" s="25" t="s">
        <v>107</v>
      </c>
      <c r="D5" s="25"/>
      <c r="E5" s="25"/>
      <c r="F5" s="25"/>
      <c r="G5" s="25"/>
      <c r="H5" s="25" t="s">
        <v>82</v>
      </c>
      <c r="I5" s="25"/>
      <c r="J5" s="25"/>
      <c r="K5" s="25"/>
      <c r="L5" s="25"/>
      <c r="M5" s="5"/>
    </row>
    <row r="6" spans="1:13" ht="15.75">
      <c r="A6" s="25"/>
      <c r="B6" s="26"/>
      <c r="C6" s="25"/>
      <c r="D6" s="25"/>
      <c r="E6" s="25"/>
      <c r="F6" s="25"/>
      <c r="G6" s="25"/>
      <c r="H6" s="25"/>
      <c r="I6" s="25"/>
      <c r="J6" s="25"/>
      <c r="K6" s="25"/>
      <c r="L6" s="25"/>
      <c r="M6" s="5"/>
    </row>
    <row r="7" spans="1:13" ht="15.75">
      <c r="A7" s="25"/>
      <c r="B7" s="25"/>
      <c r="C7" s="25"/>
      <c r="D7" s="25"/>
      <c r="E7" s="25"/>
      <c r="F7" s="25"/>
      <c r="G7" s="25"/>
      <c r="H7" s="32"/>
      <c r="I7" s="72"/>
      <c r="J7" s="32"/>
      <c r="K7" s="25"/>
      <c r="L7" s="25"/>
      <c r="M7" s="5"/>
    </row>
    <row r="8" spans="1:13" ht="18.75">
      <c r="A8" s="25"/>
      <c r="B8" s="46" t="s">
        <v>85</v>
      </c>
      <c r="C8" s="45">
        <v>100</v>
      </c>
      <c r="D8" s="30" t="s">
        <v>86</v>
      </c>
      <c r="E8" s="5" t="s">
        <v>105</v>
      </c>
      <c r="F8" s="5"/>
      <c r="G8" s="25"/>
      <c r="H8" s="32"/>
      <c r="I8" s="73"/>
      <c r="J8" s="65"/>
      <c r="K8" s="25"/>
      <c r="L8" s="25"/>
      <c r="M8" s="5"/>
    </row>
    <row r="9" spans="1:13" ht="21.75">
      <c r="A9" s="25"/>
      <c r="B9" s="46" t="s">
        <v>22</v>
      </c>
      <c r="C9" s="54">
        <f>((PI()*POWER(C8,2))/4)-I9</f>
        <v>7853.981633974483</v>
      </c>
      <c r="D9" s="30" t="s">
        <v>70</v>
      </c>
      <c r="E9" s="52" t="s">
        <v>102</v>
      </c>
      <c r="G9" s="25"/>
      <c r="H9" s="32"/>
      <c r="I9" s="74"/>
      <c r="J9" s="65"/>
      <c r="K9" s="25"/>
      <c r="L9" s="25"/>
      <c r="M9" s="5"/>
    </row>
    <row r="10" spans="1:13" ht="18.75">
      <c r="A10" s="25"/>
      <c r="B10" s="46" t="s">
        <v>65</v>
      </c>
      <c r="C10" s="45">
        <v>60</v>
      </c>
      <c r="D10" s="30" t="s">
        <v>67</v>
      </c>
      <c r="E10" s="53" t="s">
        <v>88</v>
      </c>
      <c r="F10" s="31"/>
      <c r="G10" s="31"/>
      <c r="H10" s="31"/>
      <c r="I10" s="31"/>
      <c r="J10" s="31"/>
      <c r="K10" s="31"/>
      <c r="L10" s="31"/>
      <c r="M10" s="5"/>
    </row>
    <row r="11" spans="1:13" ht="15.75">
      <c r="A11" s="25"/>
      <c r="B11" s="26"/>
      <c r="C11" s="25"/>
      <c r="D11" s="25"/>
      <c r="E11" s="25"/>
      <c r="F11" s="25"/>
      <c r="G11" s="25"/>
      <c r="H11" s="25"/>
      <c r="I11" s="25"/>
      <c r="J11" s="25"/>
      <c r="K11" s="25"/>
      <c r="L11" s="25"/>
      <c r="M11" s="5"/>
    </row>
    <row r="12" spans="1:13" ht="15.75">
      <c r="A12" s="25"/>
      <c r="B12" s="98" t="s">
        <v>97</v>
      </c>
      <c r="C12" s="99"/>
      <c r="D12" s="99"/>
      <c r="E12" s="99"/>
      <c r="F12" s="99"/>
      <c r="G12" s="99"/>
      <c r="H12" s="99"/>
      <c r="I12" s="99"/>
      <c r="J12" s="99"/>
      <c r="K12" s="99"/>
      <c r="L12" s="99"/>
      <c r="M12" s="5"/>
    </row>
    <row r="13" spans="1:13" ht="15.75">
      <c r="A13" s="25"/>
      <c r="B13" s="25"/>
      <c r="C13" s="25"/>
      <c r="D13" s="25"/>
      <c r="E13" s="25"/>
      <c r="F13" s="25"/>
      <c r="G13" s="25"/>
      <c r="H13" s="25"/>
      <c r="I13" s="25"/>
      <c r="J13" s="25"/>
      <c r="K13" s="25"/>
      <c r="L13" s="25"/>
      <c r="M13" s="5"/>
    </row>
    <row r="14" spans="1:13" ht="15.75">
      <c r="A14" s="25"/>
      <c r="B14" s="25"/>
      <c r="C14" s="25"/>
      <c r="D14" s="55">
        <v>0.03</v>
      </c>
      <c r="E14" s="71" t="s">
        <v>72</v>
      </c>
      <c r="F14" s="33"/>
      <c r="G14" s="25"/>
      <c r="H14" s="25"/>
      <c r="I14" s="25"/>
      <c r="J14" s="50"/>
      <c r="K14" s="33"/>
      <c r="L14" s="33"/>
      <c r="M14" s="5"/>
    </row>
    <row r="15" spans="1:13" ht="15.75">
      <c r="A15" s="25"/>
      <c r="B15" s="25"/>
      <c r="C15" s="25"/>
      <c r="D15" s="27"/>
      <c r="E15" s="32"/>
      <c r="F15" s="32"/>
      <c r="G15" s="25"/>
      <c r="H15" s="25"/>
      <c r="I15" s="25"/>
      <c r="J15" s="32"/>
      <c r="K15" s="32"/>
      <c r="L15" s="32"/>
      <c r="M15" s="5"/>
    </row>
    <row r="16" spans="1:13" ht="15.75">
      <c r="A16" s="25"/>
      <c r="B16" s="25"/>
      <c r="C16" s="25"/>
      <c r="D16" s="27"/>
      <c r="E16" s="36" t="s">
        <v>51</v>
      </c>
      <c r="F16" s="36"/>
      <c r="G16" s="38" t="s">
        <v>89</v>
      </c>
      <c r="H16" s="32"/>
      <c r="I16" s="31"/>
      <c r="J16" s="32"/>
      <c r="K16" s="36"/>
      <c r="L16" s="36"/>
      <c r="M16" s="5"/>
    </row>
    <row r="17" spans="1:13" ht="21.75">
      <c r="A17" s="25"/>
      <c r="B17" s="25" t="s">
        <v>30</v>
      </c>
      <c r="C17" s="25"/>
      <c r="D17" s="28"/>
      <c r="E17" s="34">
        <f>(6.5*C9)*1.6</f>
        <v>81681.40899333463</v>
      </c>
      <c r="F17" s="51" t="s">
        <v>76</v>
      </c>
      <c r="G17" s="47">
        <f>(E17*C10)/1000</f>
        <v>4900.884539600078</v>
      </c>
      <c r="H17" s="30" t="s">
        <v>48</v>
      </c>
      <c r="I17" s="47"/>
      <c r="J17" s="30"/>
      <c r="K17" s="34"/>
      <c r="L17" s="34"/>
      <c r="M17" s="5"/>
    </row>
    <row r="18" spans="1:13" ht="21.75">
      <c r="A18" s="25"/>
      <c r="B18" s="25" t="s">
        <v>31</v>
      </c>
      <c r="C18" s="25"/>
      <c r="D18" s="28"/>
      <c r="E18" s="34">
        <f>E17-E19</f>
        <v>79230.96672353458</v>
      </c>
      <c r="F18" s="51" t="s">
        <v>76</v>
      </c>
      <c r="G18" s="47">
        <f>(E18*C10)/1000</f>
        <v>4753.858003412075</v>
      </c>
      <c r="H18" s="30" t="s">
        <v>48</v>
      </c>
      <c r="I18" s="47"/>
      <c r="J18" s="30"/>
      <c r="K18" s="34"/>
      <c r="L18" s="34"/>
      <c r="M18" s="5"/>
    </row>
    <row r="19" spans="1:13" ht="15.75">
      <c r="A19" s="25"/>
      <c r="B19" s="25" t="s">
        <v>32</v>
      </c>
      <c r="C19" s="25"/>
      <c r="D19" s="28"/>
      <c r="E19" s="34">
        <f>E17*D14</f>
        <v>2450.4422698000385</v>
      </c>
      <c r="F19" s="51" t="s">
        <v>76</v>
      </c>
      <c r="G19" s="47">
        <f>E19*C10</f>
        <v>147026.5361880023</v>
      </c>
      <c r="H19" s="51" t="s">
        <v>75</v>
      </c>
      <c r="I19" s="47"/>
      <c r="J19" s="51"/>
      <c r="K19" s="34"/>
      <c r="L19" s="34"/>
      <c r="M19" s="5"/>
    </row>
    <row r="20" spans="1:13" ht="15.75">
      <c r="A20" s="25"/>
      <c r="B20" s="25" t="s">
        <v>33</v>
      </c>
      <c r="C20" s="25"/>
      <c r="D20" s="28"/>
      <c r="E20" s="34">
        <f>(6.5*C9)*1.6</f>
        <v>81681.40899333463</v>
      </c>
      <c r="F20" s="51" t="s">
        <v>76</v>
      </c>
      <c r="G20" s="47">
        <f>(E20*C10)/C10</f>
        <v>81681.40899333464</v>
      </c>
      <c r="H20" s="51" t="s">
        <v>76</v>
      </c>
      <c r="I20" s="47"/>
      <c r="J20" s="51"/>
      <c r="K20" s="34"/>
      <c r="L20" s="34"/>
      <c r="M20" s="5"/>
    </row>
    <row r="21" spans="1:13" ht="15.75">
      <c r="A21" s="25"/>
      <c r="B21" s="25"/>
      <c r="C21" s="25"/>
      <c r="D21" s="34"/>
      <c r="E21" s="34"/>
      <c r="F21" s="34"/>
      <c r="G21" s="25"/>
      <c r="H21" s="34"/>
      <c r="I21" s="25"/>
      <c r="J21" s="34"/>
      <c r="K21" s="34"/>
      <c r="L21" s="34"/>
      <c r="M21" s="5"/>
    </row>
    <row r="22" spans="1:13" ht="12.75">
      <c r="A22" s="5"/>
      <c r="B22" s="5"/>
      <c r="C22" s="5"/>
      <c r="D22" s="5"/>
      <c r="E22" s="5"/>
      <c r="F22" s="5"/>
      <c r="G22" s="5"/>
      <c r="H22" s="5"/>
      <c r="I22" s="5"/>
      <c r="J22" s="5"/>
      <c r="K22" s="5"/>
      <c r="L22" s="5"/>
      <c r="M22" s="5"/>
    </row>
    <row r="23" spans="1:12" ht="15.75">
      <c r="A23" s="5"/>
      <c r="B23" s="98" t="s">
        <v>87</v>
      </c>
      <c r="C23" s="99"/>
      <c r="D23" s="99"/>
      <c r="E23" s="99"/>
      <c r="F23" s="99"/>
      <c r="G23" s="99"/>
      <c r="H23" s="99"/>
      <c r="I23" s="99"/>
      <c r="J23" s="99"/>
      <c r="K23" s="99"/>
      <c r="L23" s="99"/>
    </row>
    <row r="24" spans="1:13" ht="15.75">
      <c r="A24" s="25"/>
      <c r="B24" s="25"/>
      <c r="C24" s="25"/>
      <c r="D24" s="25"/>
      <c r="E24" s="25"/>
      <c r="F24" s="25"/>
      <c r="G24" s="25"/>
      <c r="H24" s="25"/>
      <c r="I24" s="25"/>
      <c r="J24" s="25"/>
      <c r="K24" s="25"/>
      <c r="L24" s="25"/>
      <c r="M24" s="5"/>
    </row>
    <row r="25" spans="1:13" ht="15.75">
      <c r="A25" s="25"/>
      <c r="B25" s="25"/>
      <c r="C25" s="25"/>
      <c r="D25" s="55">
        <v>0.06</v>
      </c>
      <c r="E25" s="71" t="s">
        <v>72</v>
      </c>
      <c r="F25" s="33"/>
      <c r="G25" s="25"/>
      <c r="H25" s="25"/>
      <c r="I25" s="25"/>
      <c r="J25" s="50"/>
      <c r="K25" s="33"/>
      <c r="L25" s="33"/>
      <c r="M25" s="5"/>
    </row>
    <row r="26" spans="1:13" ht="15.75">
      <c r="A26" s="25"/>
      <c r="B26" s="25"/>
      <c r="C26" s="25"/>
      <c r="D26" s="27"/>
      <c r="E26" s="32"/>
      <c r="F26" s="32"/>
      <c r="G26" s="25"/>
      <c r="H26" s="25"/>
      <c r="I26" s="25"/>
      <c r="J26" s="32"/>
      <c r="K26" s="32"/>
      <c r="L26" s="32"/>
      <c r="M26" s="5"/>
    </row>
    <row r="27" spans="1:13" ht="15.75">
      <c r="A27" s="25"/>
      <c r="B27" s="25"/>
      <c r="C27" s="25"/>
      <c r="D27" s="27"/>
      <c r="E27" s="36" t="s">
        <v>51</v>
      </c>
      <c r="F27" s="36"/>
      <c r="G27" s="38" t="s">
        <v>89</v>
      </c>
      <c r="H27" s="32"/>
      <c r="I27" s="31"/>
      <c r="J27" s="32"/>
      <c r="K27" s="36"/>
      <c r="L27" s="36"/>
      <c r="M27" s="5"/>
    </row>
    <row r="28" spans="1:13" ht="21.75">
      <c r="A28" s="25"/>
      <c r="B28" s="25" t="s">
        <v>30</v>
      </c>
      <c r="C28" s="25"/>
      <c r="D28" s="28"/>
      <c r="E28" s="34">
        <f>(6.5*C9)*2.3</f>
        <v>117417.02542791852</v>
      </c>
      <c r="F28" s="51" t="s">
        <v>76</v>
      </c>
      <c r="G28" s="47">
        <f>(E28*C10)/1000</f>
        <v>7045.021525675112</v>
      </c>
      <c r="H28" s="30" t="s">
        <v>48</v>
      </c>
      <c r="I28" s="47"/>
      <c r="J28" s="30"/>
      <c r="K28" s="34"/>
      <c r="L28" s="34"/>
      <c r="M28" s="5"/>
    </row>
    <row r="29" spans="1:13" ht="21.75">
      <c r="A29" s="25"/>
      <c r="B29" s="25" t="s">
        <v>31</v>
      </c>
      <c r="C29" s="25"/>
      <c r="D29" s="28"/>
      <c r="E29" s="34">
        <f>E28-E30</f>
        <v>110372.0039022434</v>
      </c>
      <c r="F29" s="51" t="s">
        <v>76</v>
      </c>
      <c r="G29" s="47">
        <f>(E29*C10)/1000</f>
        <v>6622.320234134604</v>
      </c>
      <c r="H29" s="30" t="s">
        <v>48</v>
      </c>
      <c r="I29" s="47"/>
      <c r="J29" s="30"/>
      <c r="K29" s="34"/>
      <c r="L29" s="34"/>
      <c r="M29" s="5"/>
    </row>
    <row r="30" spans="1:13" ht="15.75">
      <c r="A30" s="25"/>
      <c r="B30" s="25" t="s">
        <v>32</v>
      </c>
      <c r="C30" s="25"/>
      <c r="D30" s="28"/>
      <c r="E30" s="34">
        <f>E28*D25</f>
        <v>7045.021525675111</v>
      </c>
      <c r="F30" s="51" t="s">
        <v>76</v>
      </c>
      <c r="G30" s="47">
        <f>E30*C10</f>
        <v>422701.29154050665</v>
      </c>
      <c r="H30" s="51" t="s">
        <v>75</v>
      </c>
      <c r="I30" s="47"/>
      <c r="J30" s="51"/>
      <c r="K30" s="34"/>
      <c r="L30" s="34"/>
      <c r="M30" s="5"/>
    </row>
    <row r="31" spans="1:13" ht="15.75">
      <c r="A31" s="25"/>
      <c r="B31" s="25" t="s">
        <v>33</v>
      </c>
      <c r="C31" s="25"/>
      <c r="D31" s="28"/>
      <c r="E31" s="34">
        <f>(6.5*C9)*2.3</f>
        <v>117417.02542791852</v>
      </c>
      <c r="F31" s="51" t="s">
        <v>76</v>
      </c>
      <c r="G31" s="47">
        <f>(E31*C10)/C10</f>
        <v>117417.02542791852</v>
      </c>
      <c r="H31" s="51" t="s">
        <v>76</v>
      </c>
      <c r="I31" s="47"/>
      <c r="J31" s="51"/>
      <c r="K31" s="34"/>
      <c r="L31" s="34"/>
      <c r="M31" s="5"/>
    </row>
    <row r="32" spans="1:13" ht="15.75">
      <c r="A32" s="25"/>
      <c r="B32" s="25"/>
      <c r="C32" s="25"/>
      <c r="D32" s="34"/>
      <c r="E32" s="34"/>
      <c r="F32" s="34"/>
      <c r="G32" s="25"/>
      <c r="H32" s="34"/>
      <c r="I32" s="25"/>
      <c r="J32" s="34"/>
      <c r="K32" s="34"/>
      <c r="L32" s="34"/>
      <c r="M32" s="5"/>
    </row>
    <row r="33" spans="1:13" ht="15.75">
      <c r="A33" s="25"/>
      <c r="B33" s="25"/>
      <c r="C33" s="25"/>
      <c r="D33" s="34"/>
      <c r="E33" s="34"/>
      <c r="F33" s="34"/>
      <c r="G33" s="34"/>
      <c r="H33" s="34"/>
      <c r="I33" s="25"/>
      <c r="J33" s="34"/>
      <c r="K33" s="34"/>
      <c r="L33" s="34"/>
      <c r="M33" s="5"/>
    </row>
    <row r="34" spans="2:13" ht="12.75">
      <c r="B34" s="5"/>
      <c r="C34" s="5"/>
      <c r="D34" s="5"/>
      <c r="E34" s="5"/>
      <c r="F34" s="5"/>
      <c r="G34" s="5"/>
      <c r="H34" s="5"/>
      <c r="I34" s="5"/>
      <c r="J34" s="5"/>
      <c r="K34" s="5"/>
      <c r="L34" s="5"/>
      <c r="M34" s="5"/>
    </row>
  </sheetData>
  <sheetProtection password="AC83" sheet="1" objects="1" scenarios="1" selectLockedCells="1"/>
  <mergeCells count="2">
    <mergeCell ref="B23:L23"/>
    <mergeCell ref="B12:L12"/>
  </mergeCells>
  <printOptions/>
  <pageMargins left="0.75" right="0.75" top="0.52" bottom="0.55" header="0.17" footer="0.17"/>
  <pageSetup fitToHeight="1" fitToWidth="1" horizontalDpi="300" verticalDpi="300" orientation="landscape" paperSize="9" scale="89" r:id="rId2"/>
  <headerFooter alignWithMargins="0">
    <oddHeader>&amp;L&amp;G&amp;C&amp;A&amp;R2004-02-09</oddHeader>
    <oddFooter>&amp;LUtskrivet: &amp;D &amp;T&amp;R&amp;P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M31"/>
  <sheetViews>
    <sheetView zoomScale="80" zoomScaleNormal="80" zoomScalePageLayoutView="0" workbookViewId="0" topLeftCell="A1">
      <selection activeCell="C17" sqref="C17"/>
    </sheetView>
  </sheetViews>
  <sheetFormatPr defaultColWidth="9.33203125" defaultRowHeight="12.75"/>
  <cols>
    <col min="1" max="1" width="2" style="0" customWidth="1"/>
    <col min="2" max="2" width="30" style="0" customWidth="1"/>
    <col min="3" max="3" width="18.5" style="0" customWidth="1"/>
    <col min="4" max="4" width="10.83203125" style="0" customWidth="1"/>
    <col min="5" max="5" width="16.83203125" style="0" customWidth="1"/>
    <col min="6" max="6" width="6.5" style="0" customWidth="1"/>
    <col min="7" max="7" width="14.83203125" style="0" customWidth="1"/>
    <col min="8" max="8" width="6" style="0" customWidth="1"/>
    <col min="9" max="9" width="17.16015625" style="0" customWidth="1"/>
    <col min="10" max="10" width="5.83203125" style="0" customWidth="1"/>
    <col min="11" max="11" width="12.83203125" style="0" customWidth="1"/>
    <col min="12" max="12" width="4.83203125" style="0" customWidth="1"/>
  </cols>
  <sheetData>
    <row r="1" spans="1:13" ht="12.75">
      <c r="A1" s="5"/>
      <c r="B1" s="5"/>
      <c r="C1" s="5"/>
      <c r="D1" s="5"/>
      <c r="E1" s="5"/>
      <c r="F1" s="5"/>
      <c r="G1" s="5"/>
      <c r="H1" s="5"/>
      <c r="I1" s="5"/>
      <c r="J1" s="5"/>
      <c r="K1" s="5"/>
      <c r="L1" s="5"/>
      <c r="M1" s="5"/>
    </row>
    <row r="2" spans="1:13" ht="18.75">
      <c r="A2" s="25"/>
      <c r="B2" s="69" t="s">
        <v>1</v>
      </c>
      <c r="C2" s="25"/>
      <c r="D2" s="25"/>
      <c r="E2" s="25"/>
      <c r="F2" s="25"/>
      <c r="G2" s="25"/>
      <c r="H2" s="25"/>
      <c r="I2" s="25"/>
      <c r="J2" s="25"/>
      <c r="K2" s="25"/>
      <c r="L2" s="25"/>
      <c r="M2" s="5"/>
    </row>
    <row r="3" spans="1:13" ht="15.75">
      <c r="A3" s="25"/>
      <c r="B3" s="26" t="s">
        <v>94</v>
      </c>
      <c r="C3" s="25"/>
      <c r="D3" s="25"/>
      <c r="E3" s="25"/>
      <c r="F3" s="25"/>
      <c r="G3" s="25"/>
      <c r="H3" s="25"/>
      <c r="I3" s="25"/>
      <c r="J3" s="25"/>
      <c r="K3" s="25"/>
      <c r="L3" s="25"/>
      <c r="M3" s="5"/>
    </row>
    <row r="4" spans="1:13" ht="18.75">
      <c r="A4" s="25"/>
      <c r="B4" s="26" t="s">
        <v>23</v>
      </c>
      <c r="C4" s="25" t="s">
        <v>120</v>
      </c>
      <c r="D4" s="25"/>
      <c r="E4" s="25"/>
      <c r="F4" s="25"/>
      <c r="G4" s="25"/>
      <c r="H4" s="25"/>
      <c r="I4" s="25"/>
      <c r="J4" s="25"/>
      <c r="K4" s="25"/>
      <c r="L4" s="25"/>
      <c r="M4" s="5"/>
    </row>
    <row r="5" spans="1:13" ht="15.75">
      <c r="A5" s="25"/>
      <c r="B5" s="26"/>
      <c r="C5" s="25"/>
      <c r="D5" s="25"/>
      <c r="E5" s="25" t="s">
        <v>117</v>
      </c>
      <c r="F5" s="25"/>
      <c r="G5" s="5"/>
      <c r="H5" s="5"/>
      <c r="I5" s="25"/>
      <c r="J5" s="25"/>
      <c r="K5" s="25"/>
      <c r="L5" s="25"/>
      <c r="M5" s="5"/>
    </row>
    <row r="6" spans="1:13" ht="18.75">
      <c r="A6" s="25"/>
      <c r="B6" s="25" t="s">
        <v>111</v>
      </c>
      <c r="C6" s="78">
        <f>((PI()*POWER(E6,2))/4)-O8</f>
        <v>7853.981633974483</v>
      </c>
      <c r="D6" s="81" t="s">
        <v>121</v>
      </c>
      <c r="E6" s="80">
        <v>100</v>
      </c>
      <c r="F6" s="76" t="s">
        <v>130</v>
      </c>
      <c r="G6" s="5"/>
      <c r="H6" s="5"/>
      <c r="I6" s="5"/>
      <c r="J6" s="5"/>
      <c r="K6" s="5"/>
      <c r="L6" s="25"/>
      <c r="M6" s="5"/>
    </row>
    <row r="7" spans="1:13" ht="15.75">
      <c r="A7" s="25"/>
      <c r="B7" s="25"/>
      <c r="C7" s="82"/>
      <c r="D7" s="81"/>
      <c r="E7" s="25" t="s">
        <v>119</v>
      </c>
      <c r="F7" s="25"/>
      <c r="G7" s="32" t="s">
        <v>118</v>
      </c>
      <c r="H7" s="77"/>
      <c r="I7" s="5"/>
      <c r="J7" s="5"/>
      <c r="K7" s="5"/>
      <c r="L7" s="25"/>
      <c r="M7" s="5"/>
    </row>
    <row r="8" spans="1:13" ht="15.75" customHeight="1">
      <c r="A8" s="25"/>
      <c r="B8" s="25" t="s">
        <v>112</v>
      </c>
      <c r="C8" s="79">
        <f>POWER(E8*G8,1)</f>
        <v>1.5</v>
      </c>
      <c r="D8" s="81" t="s">
        <v>121</v>
      </c>
      <c r="E8" s="80">
        <v>1.5</v>
      </c>
      <c r="F8" s="25" t="s">
        <v>109</v>
      </c>
      <c r="G8" s="80">
        <v>1</v>
      </c>
      <c r="H8" s="25" t="s">
        <v>110</v>
      </c>
      <c r="I8" s="5"/>
      <c r="J8" s="5"/>
      <c r="K8" s="5"/>
      <c r="L8" s="25"/>
      <c r="M8" s="5"/>
    </row>
    <row r="9" spans="1:13" ht="15" customHeight="1">
      <c r="A9" s="25"/>
      <c r="B9" s="26"/>
      <c r="C9" s="25"/>
      <c r="D9" s="25"/>
      <c r="E9" s="5"/>
      <c r="F9" s="5"/>
      <c r="G9" s="5"/>
      <c r="H9" s="5"/>
      <c r="I9" s="5"/>
      <c r="J9" s="5"/>
      <c r="K9" s="5"/>
      <c r="L9" s="5"/>
      <c r="M9" s="5"/>
    </row>
    <row r="10" spans="1:13" ht="21.75">
      <c r="A10" s="25"/>
      <c r="B10" s="46" t="s">
        <v>108</v>
      </c>
      <c r="C10" s="66">
        <v>1500</v>
      </c>
      <c r="D10" s="30" t="s">
        <v>70</v>
      </c>
      <c r="E10" s="5"/>
      <c r="F10" s="5"/>
      <c r="G10" s="5"/>
      <c r="H10" s="5"/>
      <c r="I10" s="5"/>
      <c r="J10" s="5"/>
      <c r="K10" s="5"/>
      <c r="L10" s="5"/>
      <c r="M10" s="5"/>
    </row>
    <row r="11" spans="1:13" ht="18.75">
      <c r="A11" s="25"/>
      <c r="B11" s="75"/>
      <c r="C11" s="74"/>
      <c r="D11" s="30"/>
      <c r="E11" s="25"/>
      <c r="F11" s="25"/>
      <c r="G11" s="25"/>
      <c r="H11" s="25"/>
      <c r="I11" s="25"/>
      <c r="J11" s="25"/>
      <c r="K11" s="25"/>
      <c r="L11" s="25"/>
      <c r="M11" s="5"/>
    </row>
    <row r="12" spans="1:13" ht="21.75">
      <c r="A12" s="25"/>
      <c r="B12" s="46" t="s">
        <v>115</v>
      </c>
      <c r="C12" s="45">
        <v>0</v>
      </c>
      <c r="D12" s="30" t="s">
        <v>70</v>
      </c>
      <c r="E12" s="5" t="s">
        <v>113</v>
      </c>
      <c r="F12" s="25"/>
      <c r="G12" s="25"/>
      <c r="H12" s="25"/>
      <c r="I12" s="25"/>
      <c r="J12" s="25"/>
      <c r="K12" s="25"/>
      <c r="L12" s="25"/>
      <c r="M12" s="5"/>
    </row>
    <row r="13" spans="1:13" ht="21.75">
      <c r="A13" s="25"/>
      <c r="B13" s="46" t="s">
        <v>114</v>
      </c>
      <c r="C13" s="54">
        <f>C10-C12</f>
        <v>1500</v>
      </c>
      <c r="D13" s="30" t="s">
        <v>70</v>
      </c>
      <c r="E13" s="52" t="s">
        <v>122</v>
      </c>
      <c r="F13" s="25"/>
      <c r="G13" s="25"/>
      <c r="H13" s="25"/>
      <c r="I13" s="25"/>
      <c r="J13" s="25"/>
      <c r="K13" s="25"/>
      <c r="L13" s="25"/>
      <c r="M13" s="5"/>
    </row>
    <row r="14" spans="1:13" ht="15.75">
      <c r="A14" s="25"/>
      <c r="B14" s="5"/>
      <c r="C14" s="5"/>
      <c r="D14" s="5"/>
      <c r="E14" s="63"/>
      <c r="F14" s="5"/>
      <c r="G14" s="25"/>
      <c r="H14" s="25"/>
      <c r="I14" s="25"/>
      <c r="J14" s="25"/>
      <c r="K14" s="25"/>
      <c r="L14" s="25"/>
      <c r="M14" s="5"/>
    </row>
    <row r="15" spans="1:13" ht="18.75">
      <c r="A15" s="25"/>
      <c r="B15" s="46" t="s">
        <v>68</v>
      </c>
      <c r="C15" s="49">
        <v>0.03</v>
      </c>
      <c r="D15" s="30" t="s">
        <v>103</v>
      </c>
      <c r="E15" s="53" t="s">
        <v>104</v>
      </c>
      <c r="F15" s="31"/>
      <c r="G15" s="31"/>
      <c r="H15" s="31"/>
      <c r="I15" s="31"/>
      <c r="J15" s="31"/>
      <c r="K15" s="31"/>
      <c r="L15" s="31"/>
      <c r="M15" s="5"/>
    </row>
    <row r="16" spans="1:13" ht="18.75">
      <c r="A16" s="25"/>
      <c r="B16" s="46" t="s">
        <v>65</v>
      </c>
      <c r="C16" s="45">
        <v>60</v>
      </c>
      <c r="D16" s="30" t="s">
        <v>67</v>
      </c>
      <c r="E16" s="53" t="s">
        <v>88</v>
      </c>
      <c r="F16" s="31"/>
      <c r="G16" s="31"/>
      <c r="H16" s="31"/>
      <c r="I16" s="31"/>
      <c r="J16" s="31"/>
      <c r="K16" s="31"/>
      <c r="L16" s="31"/>
      <c r="M16" s="5"/>
    </row>
    <row r="17" spans="1:13" ht="18.75">
      <c r="A17" s="25"/>
      <c r="B17" s="46" t="s">
        <v>95</v>
      </c>
      <c r="C17" s="62">
        <v>1.2</v>
      </c>
      <c r="D17" s="30" t="s">
        <v>96</v>
      </c>
      <c r="E17" s="100" t="s">
        <v>134</v>
      </c>
      <c r="F17" s="101"/>
      <c r="G17" s="101"/>
      <c r="H17" s="101"/>
      <c r="I17" s="101"/>
      <c r="J17" s="101"/>
      <c r="K17" s="101"/>
      <c r="L17" s="31"/>
      <c r="M17" s="5"/>
    </row>
    <row r="18" spans="1:13" ht="27" customHeight="1">
      <c r="A18" s="25"/>
      <c r="B18" s="26"/>
      <c r="C18" s="25"/>
      <c r="D18" s="25"/>
      <c r="E18" s="102"/>
      <c r="F18" s="102"/>
      <c r="G18" s="102"/>
      <c r="H18" s="102"/>
      <c r="I18" s="102"/>
      <c r="J18" s="102"/>
      <c r="K18" s="102"/>
      <c r="L18" s="25"/>
      <c r="M18" s="5"/>
    </row>
    <row r="19" spans="1:13" ht="15.75">
      <c r="A19" s="25"/>
      <c r="B19" s="98" t="s">
        <v>116</v>
      </c>
      <c r="C19" s="99"/>
      <c r="D19" s="99"/>
      <c r="E19" s="99"/>
      <c r="F19" s="99"/>
      <c r="G19" s="99"/>
      <c r="H19" s="99"/>
      <c r="I19" s="99"/>
      <c r="J19" s="99"/>
      <c r="K19" s="99"/>
      <c r="L19" s="99"/>
      <c r="M19" s="5"/>
    </row>
    <row r="20" spans="1:13" ht="15.75">
      <c r="A20" s="25"/>
      <c r="B20" s="25"/>
      <c r="C20" s="25"/>
      <c r="D20" s="25"/>
      <c r="E20" s="25"/>
      <c r="F20" s="25"/>
      <c r="G20" s="25"/>
      <c r="H20" s="25"/>
      <c r="I20" s="25"/>
      <c r="J20" s="25"/>
      <c r="K20" s="25"/>
      <c r="L20" s="25"/>
      <c r="M20" s="5"/>
    </row>
    <row r="21" spans="1:13" ht="15.75">
      <c r="A21" s="25"/>
      <c r="B21" s="25"/>
      <c r="C21" s="25"/>
      <c r="D21" s="70">
        <f>C15</f>
        <v>0.03</v>
      </c>
      <c r="E21" s="71" t="s">
        <v>72</v>
      </c>
      <c r="F21" s="33"/>
      <c r="G21" s="25"/>
      <c r="H21" s="25"/>
      <c r="I21" s="25"/>
      <c r="J21" s="50"/>
      <c r="K21" s="33"/>
      <c r="L21" s="33"/>
      <c r="M21" s="5"/>
    </row>
    <row r="22" spans="1:13" ht="15.75">
      <c r="A22" s="25"/>
      <c r="B22" s="25"/>
      <c r="C22" s="25"/>
      <c r="D22" s="27"/>
      <c r="E22" s="32"/>
      <c r="F22" s="32"/>
      <c r="G22" s="25"/>
      <c r="H22" s="25"/>
      <c r="I22" s="25"/>
      <c r="J22" s="32"/>
      <c r="K22" s="32"/>
      <c r="L22" s="32"/>
      <c r="M22" s="5"/>
    </row>
    <row r="23" spans="1:13" ht="15.75">
      <c r="A23" s="25"/>
      <c r="B23" s="25"/>
      <c r="C23" s="25"/>
      <c r="D23" s="27"/>
      <c r="E23" s="36" t="s">
        <v>51</v>
      </c>
      <c r="F23" s="36"/>
      <c r="G23" s="38" t="s">
        <v>89</v>
      </c>
      <c r="H23" s="32"/>
      <c r="I23" s="31"/>
      <c r="J23" s="32"/>
      <c r="K23" s="36"/>
      <c r="L23" s="36"/>
      <c r="M23" s="5"/>
    </row>
    <row r="24" spans="1:13" ht="21.75">
      <c r="A24" s="25"/>
      <c r="B24" s="25" t="s">
        <v>30</v>
      </c>
      <c r="C24" s="25"/>
      <c r="D24" s="28"/>
      <c r="E24" s="34">
        <f>(4.1*C13)*C17</f>
        <v>7379.999999999998</v>
      </c>
      <c r="F24" s="51" t="s">
        <v>76</v>
      </c>
      <c r="G24" s="47">
        <f>(E24*C16)/1000</f>
        <v>442.7999999999999</v>
      </c>
      <c r="H24" s="30" t="s">
        <v>48</v>
      </c>
      <c r="I24" s="47"/>
      <c r="J24" s="30"/>
      <c r="K24" s="34"/>
      <c r="L24" s="34"/>
      <c r="M24" s="5"/>
    </row>
    <row r="25" spans="1:13" ht="21.75">
      <c r="A25" s="25"/>
      <c r="B25" s="25" t="s">
        <v>31</v>
      </c>
      <c r="C25" s="25"/>
      <c r="D25" s="28"/>
      <c r="E25" s="34">
        <f>E24-E26</f>
        <v>7158.5999999999985</v>
      </c>
      <c r="F25" s="51" t="s">
        <v>76</v>
      </c>
      <c r="G25" s="47">
        <f>(E25*C16)/1000</f>
        <v>429.5159999999999</v>
      </c>
      <c r="H25" s="30" t="s">
        <v>48</v>
      </c>
      <c r="I25" s="47"/>
      <c r="J25" s="30"/>
      <c r="K25" s="34"/>
      <c r="L25" s="34"/>
      <c r="M25" s="5"/>
    </row>
    <row r="26" spans="1:13" ht="15.75">
      <c r="A26" s="25"/>
      <c r="B26" s="25" t="s">
        <v>32</v>
      </c>
      <c r="C26" s="25"/>
      <c r="D26" s="28"/>
      <c r="E26" s="34">
        <f>E24*D21</f>
        <v>221.39999999999995</v>
      </c>
      <c r="F26" s="51" t="s">
        <v>76</v>
      </c>
      <c r="G26" s="47">
        <f>E26*C16</f>
        <v>13283.999999999996</v>
      </c>
      <c r="H26" s="51" t="s">
        <v>75</v>
      </c>
      <c r="I26" s="47"/>
      <c r="J26" s="51"/>
      <c r="K26" s="34"/>
      <c r="L26" s="34"/>
      <c r="M26" s="5"/>
    </row>
    <row r="27" spans="1:13" ht="15.75">
      <c r="A27" s="25"/>
      <c r="B27" s="25" t="s">
        <v>33</v>
      </c>
      <c r="C27" s="25"/>
      <c r="D27" s="28"/>
      <c r="E27" s="34">
        <f>(4.1*C13)*C17</f>
        <v>7379.999999999998</v>
      </c>
      <c r="F27" s="51" t="s">
        <v>76</v>
      </c>
      <c r="G27" s="47">
        <f>(E27*C16)/C16</f>
        <v>7379.999999999998</v>
      </c>
      <c r="H27" s="51" t="s">
        <v>76</v>
      </c>
      <c r="I27" s="47"/>
      <c r="J27" s="51"/>
      <c r="K27" s="34"/>
      <c r="L27" s="34"/>
      <c r="M27" s="5"/>
    </row>
    <row r="28" spans="1:13" ht="15.75">
      <c r="A28" s="25"/>
      <c r="B28" s="25"/>
      <c r="C28" s="25"/>
      <c r="D28" s="34"/>
      <c r="E28" s="34"/>
      <c r="F28" s="34"/>
      <c r="G28" s="25"/>
      <c r="H28" s="34"/>
      <c r="I28" s="25"/>
      <c r="J28" s="34"/>
      <c r="K28" s="34"/>
      <c r="L28" s="34"/>
      <c r="M28" s="5"/>
    </row>
    <row r="29" spans="1:13" ht="15.75">
      <c r="A29" s="25"/>
      <c r="B29" s="32"/>
      <c r="C29" s="32"/>
      <c r="D29" s="34"/>
      <c r="E29" s="34"/>
      <c r="F29" s="34"/>
      <c r="G29" s="34"/>
      <c r="H29" s="34"/>
      <c r="I29" s="32"/>
      <c r="J29" s="34"/>
      <c r="K29" s="34"/>
      <c r="L29" s="34"/>
      <c r="M29" s="56"/>
    </row>
    <row r="30" spans="2:13" ht="12.75">
      <c r="B30" s="56"/>
      <c r="C30" s="56"/>
      <c r="D30" s="56"/>
      <c r="E30" s="56"/>
      <c r="F30" s="56"/>
      <c r="G30" s="56"/>
      <c r="H30" s="56"/>
      <c r="I30" s="56"/>
      <c r="J30" s="56"/>
      <c r="K30" s="56"/>
      <c r="L30" s="56"/>
      <c r="M30" s="56"/>
    </row>
    <row r="31" spans="1:13" ht="12.75">
      <c r="A31" s="5"/>
      <c r="B31" s="56"/>
      <c r="C31" s="56"/>
      <c r="D31" s="56"/>
      <c r="E31" s="56"/>
      <c r="F31" s="56"/>
      <c r="G31" s="56"/>
      <c r="H31" s="56"/>
      <c r="I31" s="56"/>
      <c r="J31" s="56"/>
      <c r="K31" s="56"/>
      <c r="L31" s="56"/>
      <c r="M31" s="56"/>
    </row>
  </sheetData>
  <sheetProtection password="AC83" sheet="1" objects="1" scenarios="1" selectLockedCells="1"/>
  <mergeCells count="2">
    <mergeCell ref="B19:L19"/>
    <mergeCell ref="E17:K18"/>
  </mergeCells>
  <printOptions/>
  <pageMargins left="0.75" right="0.75" top="0.51" bottom="0.55" header="0.17" footer="0.25"/>
  <pageSetup fitToHeight="1" fitToWidth="1" horizontalDpi="600" verticalDpi="600" orientation="landscape" paperSize="9" scale="93" r:id="rId2"/>
  <headerFooter alignWithMargins="0">
    <oddHeader>&amp;L&amp;G&amp;C&amp;A&amp;R2007-07-14</oddHeader>
    <oddFooter>&amp;LUtskrivet: &amp;D &amp;T&amp;R&amp;P</oddFooter>
  </headerFooter>
  <legacyDrawingHF r:id="rId1"/>
</worksheet>
</file>

<file path=xl/worksheets/sheet5.xml><?xml version="1.0" encoding="utf-8"?>
<worksheet xmlns="http://schemas.openxmlformats.org/spreadsheetml/2006/main" xmlns:r="http://schemas.openxmlformats.org/officeDocument/2006/relationships">
  <dimension ref="A1:L28"/>
  <sheetViews>
    <sheetView zoomScalePageLayoutView="0" workbookViewId="0" topLeftCell="A1">
      <selection activeCell="C8" sqref="C8"/>
    </sheetView>
  </sheetViews>
  <sheetFormatPr defaultColWidth="9.33203125" defaultRowHeight="12.75"/>
  <cols>
    <col min="1" max="1" width="2" style="0" customWidth="1"/>
    <col min="2" max="2" width="30" style="0" customWidth="1"/>
    <col min="3" max="3" width="18.5" style="0" customWidth="1"/>
    <col min="4" max="4" width="8.5" style="0" customWidth="1"/>
    <col min="5" max="5" width="16.83203125" style="0" customWidth="1"/>
    <col min="6" max="6" width="6.5" style="0" customWidth="1"/>
    <col min="7" max="7" width="14.83203125" style="0" customWidth="1"/>
    <col min="8" max="8" width="6" style="0" customWidth="1"/>
    <col min="9" max="9" width="17.16015625" style="0" customWidth="1"/>
    <col min="10" max="10" width="5.83203125" style="0" customWidth="1"/>
    <col min="11" max="11" width="12.83203125" style="0" customWidth="1"/>
    <col min="12" max="12" width="4.83203125" style="0" customWidth="1"/>
  </cols>
  <sheetData>
    <row r="1" spans="1:12" ht="12.75">
      <c r="A1" s="5"/>
      <c r="B1" s="5"/>
      <c r="C1" s="5"/>
      <c r="D1" s="5"/>
      <c r="E1" s="5"/>
      <c r="F1" s="5"/>
      <c r="G1" s="5"/>
      <c r="H1" s="5"/>
      <c r="I1" s="5"/>
      <c r="J1" s="5"/>
      <c r="K1" s="5"/>
      <c r="L1" s="5"/>
    </row>
    <row r="2" spans="1:12" ht="18.75">
      <c r="A2" s="25"/>
      <c r="B2" s="69" t="s">
        <v>1</v>
      </c>
      <c r="C2" s="25"/>
      <c r="D2" s="25"/>
      <c r="E2" s="25"/>
      <c r="F2" s="25"/>
      <c r="G2" s="25"/>
      <c r="H2" s="25"/>
      <c r="I2" s="25"/>
      <c r="J2" s="25"/>
      <c r="K2" s="25"/>
      <c r="L2" s="25"/>
    </row>
    <row r="3" spans="1:12" ht="15.75">
      <c r="A3" s="25"/>
      <c r="B3" s="26" t="s">
        <v>78</v>
      </c>
      <c r="C3" s="25"/>
      <c r="D3" s="25"/>
      <c r="E3" s="25"/>
      <c r="F3" s="25"/>
      <c r="G3" s="25"/>
      <c r="H3" s="25"/>
      <c r="I3" s="25"/>
      <c r="J3" s="25"/>
      <c r="K3" s="25"/>
      <c r="L3" s="25"/>
    </row>
    <row r="4" spans="1:12" ht="18.75">
      <c r="A4" s="25"/>
      <c r="B4" s="26" t="s">
        <v>23</v>
      </c>
      <c r="C4" s="25" t="s">
        <v>81</v>
      </c>
      <c r="D4" s="25"/>
      <c r="E4" s="25"/>
      <c r="F4" s="25"/>
      <c r="G4" s="25"/>
      <c r="H4" s="25"/>
      <c r="I4" s="25"/>
      <c r="J4" s="25"/>
      <c r="K4" s="25"/>
      <c r="L4" s="25"/>
    </row>
    <row r="5" spans="1:12" ht="15.75">
      <c r="A5" s="25"/>
      <c r="B5" s="25"/>
      <c r="C5" s="25"/>
      <c r="D5" s="25"/>
      <c r="E5" s="25"/>
      <c r="F5" s="25"/>
      <c r="G5" s="25"/>
      <c r="H5" s="25"/>
      <c r="I5" s="25"/>
      <c r="J5" s="25"/>
      <c r="K5" s="25"/>
      <c r="L5" s="25"/>
    </row>
    <row r="6" spans="1:12" ht="15.75">
      <c r="A6" s="25"/>
      <c r="B6" s="26" t="s">
        <v>24</v>
      </c>
      <c r="C6" s="25"/>
      <c r="D6" s="25"/>
      <c r="E6" s="25"/>
      <c r="F6" s="25"/>
      <c r="G6" s="25"/>
      <c r="H6" s="25"/>
      <c r="I6" s="25"/>
      <c r="J6" s="25"/>
      <c r="K6" s="25"/>
      <c r="L6" s="25"/>
    </row>
    <row r="7" spans="1:12" ht="15.75">
      <c r="A7" s="25"/>
      <c r="B7" s="25"/>
      <c r="C7" s="25"/>
      <c r="D7" s="25"/>
      <c r="E7" s="25"/>
      <c r="F7" s="25"/>
      <c r="G7" s="25"/>
      <c r="H7" s="25"/>
      <c r="I7" s="25"/>
      <c r="J7" s="25"/>
      <c r="K7" s="25"/>
      <c r="L7" s="25"/>
    </row>
    <row r="8" spans="1:12" ht="21.75">
      <c r="A8" s="25"/>
      <c r="B8" s="46" t="s">
        <v>44</v>
      </c>
      <c r="C8" s="45">
        <v>10000</v>
      </c>
      <c r="D8" s="30" t="s">
        <v>48</v>
      </c>
      <c r="E8" s="5"/>
      <c r="F8" s="5"/>
      <c r="G8" s="25"/>
      <c r="H8" s="25"/>
      <c r="I8" s="25"/>
      <c r="J8" s="25"/>
      <c r="K8" s="25"/>
      <c r="L8" s="25"/>
    </row>
    <row r="9" spans="1:12" ht="21.75">
      <c r="A9" s="25"/>
      <c r="B9" s="46" t="s">
        <v>61</v>
      </c>
      <c r="C9" s="45">
        <v>2000</v>
      </c>
      <c r="D9" s="30" t="s">
        <v>70</v>
      </c>
      <c r="E9" s="52" t="s">
        <v>79</v>
      </c>
      <c r="G9" s="25"/>
      <c r="H9" s="25"/>
      <c r="I9" s="25"/>
      <c r="J9" s="25"/>
      <c r="K9" s="25"/>
      <c r="L9" s="25"/>
    </row>
    <row r="10" spans="1:12" ht="18.75">
      <c r="A10" s="25"/>
      <c r="B10" s="46" t="s">
        <v>68</v>
      </c>
      <c r="C10" s="49">
        <v>0.02</v>
      </c>
      <c r="D10" s="30"/>
      <c r="E10" s="53" t="s">
        <v>69</v>
      </c>
      <c r="F10" s="31"/>
      <c r="G10" s="31"/>
      <c r="H10" s="31"/>
      <c r="I10" s="31"/>
      <c r="J10" s="31"/>
      <c r="K10" s="31"/>
      <c r="L10" s="31"/>
    </row>
    <row r="11" spans="1:12" ht="18.75">
      <c r="A11" s="25"/>
      <c r="B11" s="46" t="s">
        <v>55</v>
      </c>
      <c r="C11" s="45">
        <v>1000</v>
      </c>
      <c r="D11" s="30"/>
      <c r="E11" s="53" t="s">
        <v>133</v>
      </c>
      <c r="F11" s="31"/>
      <c r="G11" s="31"/>
      <c r="H11" s="31"/>
      <c r="I11" s="31"/>
      <c r="J11" s="31"/>
      <c r="K11" s="31"/>
      <c r="L11" s="31"/>
    </row>
    <row r="12" spans="1:12" ht="18.75">
      <c r="A12" s="25"/>
      <c r="B12" s="46" t="s">
        <v>65</v>
      </c>
      <c r="C12" s="45">
        <v>8</v>
      </c>
      <c r="D12" s="30" t="s">
        <v>67</v>
      </c>
      <c r="E12" s="53" t="s">
        <v>73</v>
      </c>
      <c r="F12" s="31"/>
      <c r="G12" s="31"/>
      <c r="H12" s="31"/>
      <c r="I12" s="31"/>
      <c r="J12" s="31"/>
      <c r="K12" s="31"/>
      <c r="L12" s="31"/>
    </row>
    <row r="13" spans="1:12" ht="18.75">
      <c r="A13" s="25"/>
      <c r="B13" s="46" t="s">
        <v>74</v>
      </c>
      <c r="C13" s="44">
        <v>2</v>
      </c>
      <c r="D13" s="30"/>
      <c r="E13" s="53" t="s">
        <v>126</v>
      </c>
      <c r="F13" s="31"/>
      <c r="G13" s="31"/>
      <c r="H13" s="31"/>
      <c r="I13" s="31"/>
      <c r="J13" s="31"/>
      <c r="K13" s="31"/>
      <c r="L13" s="31"/>
    </row>
    <row r="14" spans="1:12" ht="15.75">
      <c r="A14" s="25"/>
      <c r="B14" s="26"/>
      <c r="C14" s="25"/>
      <c r="D14" s="25"/>
      <c r="E14" s="25"/>
      <c r="F14" s="25"/>
      <c r="G14" s="25"/>
      <c r="H14" s="25"/>
      <c r="I14" s="25"/>
      <c r="J14" s="25"/>
      <c r="K14" s="25"/>
      <c r="L14" s="25"/>
    </row>
    <row r="15" spans="1:12" ht="15.75">
      <c r="A15" s="25"/>
      <c r="B15" s="98" t="s">
        <v>80</v>
      </c>
      <c r="C15" s="99"/>
      <c r="D15" s="99"/>
      <c r="E15" s="99"/>
      <c r="F15" s="99"/>
      <c r="G15" s="99"/>
      <c r="H15" s="99"/>
      <c r="I15" s="99"/>
      <c r="J15" s="99"/>
      <c r="K15" s="99"/>
      <c r="L15" s="99"/>
    </row>
    <row r="16" spans="1:12" ht="15.75">
      <c r="A16" s="25"/>
      <c r="B16" s="25"/>
      <c r="C16" s="25"/>
      <c r="D16" s="25"/>
      <c r="E16" s="25"/>
      <c r="F16" s="25"/>
      <c r="G16" s="25"/>
      <c r="H16" s="25"/>
      <c r="I16" s="25"/>
      <c r="J16" s="25"/>
      <c r="K16" s="25"/>
      <c r="L16" s="25"/>
    </row>
    <row r="17" spans="1:12" ht="15.75">
      <c r="A17" s="25"/>
      <c r="B17" s="25"/>
      <c r="C17" s="25"/>
      <c r="D17" s="87">
        <f>C10</f>
        <v>0.02</v>
      </c>
      <c r="E17" s="33" t="s">
        <v>72</v>
      </c>
      <c r="F17" s="33"/>
      <c r="G17" s="25"/>
      <c r="H17" s="25"/>
      <c r="I17" s="25"/>
      <c r="J17" s="50"/>
      <c r="K17" s="33"/>
      <c r="L17" s="33"/>
    </row>
    <row r="18" spans="1:12" ht="15.75">
      <c r="A18" s="25"/>
      <c r="B18" s="25"/>
      <c r="C18" s="25"/>
      <c r="D18" s="27"/>
      <c r="E18" s="32"/>
      <c r="F18" s="32"/>
      <c r="G18" s="25"/>
      <c r="H18" s="25"/>
      <c r="I18" s="25"/>
      <c r="J18" s="32"/>
      <c r="K18" s="32"/>
      <c r="L18" s="32"/>
    </row>
    <row r="19" spans="1:12" ht="15.75">
      <c r="A19" s="25"/>
      <c r="B19" s="25"/>
      <c r="C19" s="25"/>
      <c r="D19" s="27"/>
      <c r="E19" s="36" t="s">
        <v>52</v>
      </c>
      <c r="F19" s="36"/>
      <c r="G19" s="36" t="s">
        <v>51</v>
      </c>
      <c r="H19" s="36"/>
      <c r="I19" s="31" t="s">
        <v>63</v>
      </c>
      <c r="J19" s="32"/>
      <c r="K19" s="36"/>
      <c r="L19" s="36"/>
    </row>
    <row r="20" spans="1:12" ht="21.75">
      <c r="A20" s="25"/>
      <c r="B20" s="25" t="s">
        <v>30</v>
      </c>
      <c r="C20" s="25"/>
      <c r="D20" s="28"/>
      <c r="E20" s="34">
        <f>(E25*1000)/C11</f>
        <v>20000</v>
      </c>
      <c r="F20" s="51" t="s">
        <v>75</v>
      </c>
      <c r="G20" s="34">
        <f>(G25*1000)/C11</f>
        <v>2500</v>
      </c>
      <c r="H20" s="51" t="s">
        <v>75</v>
      </c>
      <c r="I20" s="47">
        <f>(G20*30)/1000</f>
        <v>75</v>
      </c>
      <c r="J20" s="30" t="s">
        <v>48</v>
      </c>
      <c r="K20" s="34"/>
      <c r="L20" s="34"/>
    </row>
    <row r="21" spans="1:12" ht="21.75">
      <c r="A21" s="25"/>
      <c r="B21" s="25" t="s">
        <v>31</v>
      </c>
      <c r="C21" s="25"/>
      <c r="D21" s="28"/>
      <c r="E21" s="34">
        <f>E20-E22</f>
        <v>19600</v>
      </c>
      <c r="F21" s="51" t="s">
        <v>75</v>
      </c>
      <c r="G21" s="34">
        <f>G20-G22</f>
        <v>2450</v>
      </c>
      <c r="H21" s="51" t="s">
        <v>75</v>
      </c>
      <c r="I21" s="47">
        <f>(G21*30)/1000</f>
        <v>73.5</v>
      </c>
      <c r="J21" s="30" t="s">
        <v>48</v>
      </c>
      <c r="K21" s="34"/>
      <c r="L21" s="34"/>
    </row>
    <row r="22" spans="1:12" ht="15.75">
      <c r="A22" s="25"/>
      <c r="B22" s="25" t="s">
        <v>32</v>
      </c>
      <c r="C22" s="25"/>
      <c r="D22" s="28"/>
      <c r="E22" s="34">
        <f>E20*C10</f>
        <v>400</v>
      </c>
      <c r="F22" s="51" t="s">
        <v>75</v>
      </c>
      <c r="G22" s="34">
        <f>G20*C10</f>
        <v>50</v>
      </c>
      <c r="H22" s="51" t="s">
        <v>75</v>
      </c>
      <c r="I22" s="47">
        <f>G22*30</f>
        <v>1500</v>
      </c>
      <c r="J22" s="51" t="s">
        <v>75</v>
      </c>
      <c r="K22" s="34"/>
      <c r="L22" s="34"/>
    </row>
    <row r="23" spans="1:12" ht="15.75">
      <c r="A23" s="25"/>
      <c r="B23" s="25" t="s">
        <v>33</v>
      </c>
      <c r="C23" s="25"/>
      <c r="D23" s="28"/>
      <c r="E23" s="34"/>
      <c r="F23" s="51"/>
      <c r="G23" s="34">
        <f>G20/1</f>
        <v>2500</v>
      </c>
      <c r="H23" s="51" t="s">
        <v>76</v>
      </c>
      <c r="I23" s="47">
        <f>G23*30/30</f>
        <v>2500</v>
      </c>
      <c r="J23" s="51" t="s">
        <v>76</v>
      </c>
      <c r="K23" s="34"/>
      <c r="L23" s="34"/>
    </row>
    <row r="24" spans="1:12" ht="15.75">
      <c r="A24" s="25"/>
      <c r="B24" s="25"/>
      <c r="C24" s="25"/>
      <c r="D24" s="34"/>
      <c r="E24" s="34"/>
      <c r="F24" s="34"/>
      <c r="G24" s="34"/>
      <c r="H24" s="34"/>
      <c r="I24" s="25"/>
      <c r="J24" s="34"/>
      <c r="K24" s="34"/>
      <c r="L24" s="34"/>
    </row>
    <row r="25" spans="1:12" ht="21.75">
      <c r="A25" s="25"/>
      <c r="B25" s="103" t="s">
        <v>71</v>
      </c>
      <c r="C25" s="104"/>
      <c r="D25" s="43"/>
      <c r="E25" s="42">
        <f>C8*C13</f>
        <v>20000</v>
      </c>
      <c r="F25" s="30" t="s">
        <v>48</v>
      </c>
      <c r="G25" s="42">
        <f>(C8/C12)*C13</f>
        <v>2500</v>
      </c>
      <c r="H25" s="30" t="s">
        <v>48</v>
      </c>
      <c r="I25" s="30"/>
      <c r="J25" s="42"/>
      <c r="K25" s="42"/>
      <c r="L25" s="30"/>
    </row>
    <row r="26" spans="1:12" ht="19.5" customHeight="1" thickBot="1">
      <c r="A26" s="25"/>
      <c r="B26" s="103" t="s">
        <v>125</v>
      </c>
      <c r="C26" s="105"/>
      <c r="D26" s="42"/>
      <c r="E26" s="85"/>
      <c r="F26" s="85"/>
      <c r="G26" s="85">
        <f>C9*1.34</f>
        <v>2680</v>
      </c>
      <c r="H26" s="86" t="s">
        <v>48</v>
      </c>
      <c r="I26" s="86"/>
      <c r="J26" s="85"/>
      <c r="K26" s="42"/>
      <c r="L26" s="42"/>
    </row>
    <row r="27" spans="1:12" ht="16.5" customHeight="1" thickTop="1">
      <c r="A27" s="25"/>
      <c r="B27" s="102"/>
      <c r="C27" s="102"/>
      <c r="D27" s="42"/>
      <c r="E27" s="42"/>
      <c r="F27" s="42"/>
      <c r="G27" s="42"/>
      <c r="H27" s="42"/>
      <c r="I27" s="30"/>
      <c r="J27" s="42"/>
      <c r="K27" s="42"/>
      <c r="L27" s="42"/>
    </row>
    <row r="28" spans="2:12" ht="21.75">
      <c r="B28" s="5"/>
      <c r="C28" s="5"/>
      <c r="D28" s="5"/>
      <c r="E28" s="83"/>
      <c r="F28" s="83" t="s">
        <v>123</v>
      </c>
      <c r="G28" s="84">
        <f>G25-G26</f>
        <v>-180</v>
      </c>
      <c r="H28" s="30" t="s">
        <v>101</v>
      </c>
      <c r="I28" s="5"/>
      <c r="J28" s="5"/>
      <c r="K28" s="5"/>
      <c r="L28" s="5"/>
    </row>
  </sheetData>
  <sheetProtection password="AC83" sheet="1" objects="1" scenarios="1" selectLockedCells="1"/>
  <mergeCells count="3">
    <mergeCell ref="B15:L15"/>
    <mergeCell ref="B25:C25"/>
    <mergeCell ref="B26:C27"/>
  </mergeCells>
  <printOptions/>
  <pageMargins left="0.75" right="0.75" top="0.56" bottom="0.56" header="0.17" footer="0.17"/>
  <pageSetup horizontalDpi="300" verticalDpi="300" orientation="landscape" paperSize="9" r:id="rId2"/>
  <headerFooter alignWithMargins="0">
    <oddHeader>&amp;L&amp;G&amp;C&amp;A&amp;R2007-07-14</oddHeader>
    <oddFooter>&amp;LUtskrivet: &amp;D &amp;T&amp;R&amp;P</oddFooter>
  </headerFooter>
  <legacyDrawingHF r:id="rId1"/>
</worksheet>
</file>

<file path=xl/worksheets/sheet6.xml><?xml version="1.0" encoding="utf-8"?>
<worksheet xmlns="http://schemas.openxmlformats.org/spreadsheetml/2006/main" xmlns:r="http://schemas.openxmlformats.org/officeDocument/2006/relationships">
  <dimension ref="A1:M59"/>
  <sheetViews>
    <sheetView tabSelected="1" zoomScalePageLayoutView="0" workbookViewId="0" topLeftCell="A1">
      <selection activeCell="C9" sqref="C9"/>
    </sheetView>
  </sheetViews>
  <sheetFormatPr defaultColWidth="9.33203125" defaultRowHeight="12.75"/>
  <cols>
    <col min="1" max="1" width="2" style="0" customWidth="1"/>
    <col min="2" max="2" width="18" style="0" customWidth="1"/>
    <col min="3" max="3" width="19.16015625" style="0" customWidth="1"/>
    <col min="4" max="4" width="5.83203125" style="0" customWidth="1"/>
    <col min="5" max="5" width="13.5" style="0" customWidth="1"/>
    <col min="6" max="6" width="5.83203125" style="0" customWidth="1"/>
    <col min="7" max="7" width="15.83203125" style="0" customWidth="1"/>
    <col min="8" max="8" width="14.83203125" style="0" customWidth="1"/>
    <col min="9" max="9" width="5.83203125" style="0" customWidth="1"/>
    <col min="10" max="10" width="13.5" style="0" customWidth="1"/>
    <col min="11" max="11" width="5.66015625" style="0" customWidth="1"/>
    <col min="12" max="12" width="15.83203125" style="0" customWidth="1"/>
    <col min="13" max="13" width="14.83203125" style="0" customWidth="1"/>
  </cols>
  <sheetData>
    <row r="1" spans="1:13" ht="12.75">
      <c r="A1" s="5"/>
      <c r="B1" s="5"/>
      <c r="C1" s="5"/>
      <c r="D1" s="5"/>
      <c r="E1" s="5"/>
      <c r="F1" s="5"/>
      <c r="G1" s="5"/>
      <c r="H1" s="5"/>
      <c r="I1" s="5"/>
      <c r="J1" s="5"/>
      <c r="K1" s="5"/>
      <c r="L1" s="5"/>
      <c r="M1" s="5"/>
    </row>
    <row r="2" spans="1:13" ht="15.75">
      <c r="A2" s="25"/>
      <c r="B2" s="26" t="s">
        <v>1</v>
      </c>
      <c r="C2" s="25"/>
      <c r="D2" s="25"/>
      <c r="E2" s="25"/>
      <c r="F2" s="25"/>
      <c r="G2" s="25"/>
      <c r="H2" s="25"/>
      <c r="I2" s="25"/>
      <c r="J2" s="25"/>
      <c r="K2" s="25"/>
      <c r="L2" s="25"/>
      <c r="M2" s="25"/>
    </row>
    <row r="3" spans="1:13" ht="15.75">
      <c r="A3" s="25"/>
      <c r="B3" s="26" t="s">
        <v>49</v>
      </c>
      <c r="C3" s="25"/>
      <c r="D3" s="25"/>
      <c r="E3" s="25"/>
      <c r="F3" s="25"/>
      <c r="G3" s="25"/>
      <c r="H3" s="25"/>
      <c r="I3" s="25"/>
      <c r="J3" s="25"/>
      <c r="K3" s="25"/>
      <c r="L3" s="25"/>
      <c r="M3" s="25"/>
    </row>
    <row r="4" spans="1:13" ht="15.75">
      <c r="A4" s="25"/>
      <c r="B4" s="26"/>
      <c r="C4" s="25"/>
      <c r="D4" s="25"/>
      <c r="E4" s="25"/>
      <c r="F4" s="25"/>
      <c r="G4" s="25"/>
      <c r="H4" s="25"/>
      <c r="I4" s="25"/>
      <c r="J4" s="25"/>
      <c r="K4" s="25"/>
      <c r="L4" s="25"/>
      <c r="M4" s="25"/>
    </row>
    <row r="5" spans="1:13" ht="18.75">
      <c r="A5" s="25"/>
      <c r="B5" s="26" t="s">
        <v>23</v>
      </c>
      <c r="C5" s="25" t="s">
        <v>54</v>
      </c>
      <c r="D5" s="25"/>
      <c r="E5" s="25"/>
      <c r="F5" s="25"/>
      <c r="G5" s="25"/>
      <c r="H5" s="25"/>
      <c r="I5" s="25"/>
      <c r="J5" s="25"/>
      <c r="K5" s="25"/>
      <c r="L5" s="25"/>
      <c r="M5" s="25"/>
    </row>
    <row r="6" spans="1:13" ht="15.75">
      <c r="A6" s="25"/>
      <c r="B6" s="25"/>
      <c r="C6" s="25"/>
      <c r="D6" s="25"/>
      <c r="E6" s="25"/>
      <c r="F6" s="25"/>
      <c r="G6" s="25"/>
      <c r="H6" s="25"/>
      <c r="I6" s="25"/>
      <c r="J6" s="25"/>
      <c r="K6" s="25"/>
      <c r="L6" s="25"/>
      <c r="M6" s="25"/>
    </row>
    <row r="7" spans="1:13" ht="15.75">
      <c r="A7" s="25"/>
      <c r="B7" s="26" t="s">
        <v>24</v>
      </c>
      <c r="C7" s="25"/>
      <c r="D7" s="25"/>
      <c r="E7" s="25"/>
      <c r="F7" s="25"/>
      <c r="G7" s="25"/>
      <c r="H7" s="25"/>
      <c r="I7" s="25"/>
      <c r="J7" s="25"/>
      <c r="K7" s="25"/>
      <c r="L7" s="25"/>
      <c r="M7" s="25"/>
    </row>
    <row r="8" spans="1:13" ht="15.75">
      <c r="A8" s="25"/>
      <c r="B8" s="25"/>
      <c r="C8" s="25"/>
      <c r="D8" s="25"/>
      <c r="E8" s="25"/>
      <c r="F8" s="25"/>
      <c r="G8" s="25"/>
      <c r="H8" s="25"/>
      <c r="I8" s="25"/>
      <c r="J8" s="25"/>
      <c r="K8" s="25"/>
      <c r="L8" s="25"/>
      <c r="M8" s="25"/>
    </row>
    <row r="9" spans="1:13" ht="21.75">
      <c r="A9" s="25"/>
      <c r="B9" s="46" t="s">
        <v>44</v>
      </c>
      <c r="C9" s="45">
        <v>10000</v>
      </c>
      <c r="D9" s="30" t="s">
        <v>48</v>
      </c>
      <c r="E9" s="5"/>
      <c r="F9" s="5"/>
      <c r="G9" s="25"/>
      <c r="H9" s="25"/>
      <c r="I9" s="25"/>
      <c r="J9" s="25"/>
      <c r="K9" s="25"/>
      <c r="L9" s="25"/>
      <c r="M9" s="25"/>
    </row>
    <row r="10" spans="1:13" ht="21.75">
      <c r="A10" s="25"/>
      <c r="B10" s="46" t="s">
        <v>61</v>
      </c>
      <c r="C10" s="45">
        <v>4000</v>
      </c>
      <c r="D10" s="30" t="s">
        <v>59</v>
      </c>
      <c r="G10" s="25"/>
      <c r="H10" s="25"/>
      <c r="I10" s="25"/>
      <c r="J10" s="25"/>
      <c r="K10" s="25"/>
      <c r="L10" s="25"/>
      <c r="M10" s="25"/>
    </row>
    <row r="11" spans="1:13" ht="15.75">
      <c r="A11" s="25"/>
      <c r="B11" s="25"/>
      <c r="C11" s="25"/>
      <c r="D11" s="25"/>
      <c r="E11" s="31"/>
      <c r="F11" s="31"/>
      <c r="G11" s="31"/>
      <c r="H11" s="31"/>
      <c r="I11" s="31"/>
      <c r="J11" s="31"/>
      <c r="K11" s="31"/>
      <c r="L11" s="25"/>
      <c r="M11" s="25"/>
    </row>
    <row r="12" spans="1:13" ht="15.75">
      <c r="A12" s="25"/>
      <c r="B12" s="26"/>
      <c r="C12" s="25"/>
      <c r="D12" s="25"/>
      <c r="E12" s="25"/>
      <c r="F12" s="25"/>
      <c r="G12" s="25"/>
      <c r="H12" s="25"/>
      <c r="I12" s="25"/>
      <c r="J12" s="25"/>
      <c r="K12" s="25"/>
      <c r="L12" s="25"/>
      <c r="M12" s="25"/>
    </row>
    <row r="13" spans="1:13" ht="15.75">
      <c r="A13" s="25"/>
      <c r="B13" s="98" t="s">
        <v>60</v>
      </c>
      <c r="C13" s="99"/>
      <c r="D13" s="99"/>
      <c r="E13" s="99"/>
      <c r="F13" s="99"/>
      <c r="G13" s="99"/>
      <c r="H13" s="99"/>
      <c r="I13" s="99"/>
      <c r="J13" s="99"/>
      <c r="K13" s="99"/>
      <c r="L13" s="99"/>
      <c r="M13" s="25"/>
    </row>
    <row r="14" spans="1:13" ht="15.75">
      <c r="A14" s="25"/>
      <c r="B14" s="25"/>
      <c r="C14" s="25"/>
      <c r="D14" s="25"/>
      <c r="E14" s="25"/>
      <c r="F14" s="25"/>
      <c r="G14" s="25"/>
      <c r="H14" s="25"/>
      <c r="I14" s="25"/>
      <c r="J14" s="25"/>
      <c r="K14" s="25"/>
      <c r="L14" s="25"/>
      <c r="M14" s="25"/>
    </row>
    <row r="15" spans="1:13" ht="15.75">
      <c r="A15" s="25"/>
      <c r="B15" s="25"/>
      <c r="C15" s="25"/>
      <c r="D15" s="48">
        <v>0.01</v>
      </c>
      <c r="E15" s="33" t="s">
        <v>56</v>
      </c>
      <c r="F15" s="33"/>
      <c r="G15" s="25"/>
      <c r="H15" s="25"/>
      <c r="I15" s="48">
        <v>0.02</v>
      </c>
      <c r="J15" s="33" t="s">
        <v>56</v>
      </c>
      <c r="K15" s="33"/>
      <c r="L15" s="25"/>
      <c r="M15" s="25"/>
    </row>
    <row r="16" spans="1:13" ht="15.75">
      <c r="A16" s="25"/>
      <c r="B16" s="25"/>
      <c r="C16" s="25"/>
      <c r="D16" s="27"/>
      <c r="E16" s="32"/>
      <c r="F16" s="32"/>
      <c r="G16" s="25"/>
      <c r="H16" s="25"/>
      <c r="I16" s="27"/>
      <c r="J16" s="32"/>
      <c r="K16" s="32"/>
      <c r="L16" s="25"/>
      <c r="M16" s="25"/>
    </row>
    <row r="17" spans="1:13" ht="15.75">
      <c r="A17" s="25"/>
      <c r="B17" s="25"/>
      <c r="C17" s="25"/>
      <c r="D17" s="27"/>
      <c r="E17" s="36" t="s">
        <v>52</v>
      </c>
      <c r="F17" s="36"/>
      <c r="G17" s="36" t="s">
        <v>51</v>
      </c>
      <c r="H17" s="31" t="s">
        <v>63</v>
      </c>
      <c r="I17" s="27"/>
      <c r="J17" s="36" t="s">
        <v>52</v>
      </c>
      <c r="K17" s="36"/>
      <c r="L17" s="36" t="s">
        <v>53</v>
      </c>
      <c r="M17" s="31" t="s">
        <v>63</v>
      </c>
    </row>
    <row r="18" spans="1:13" ht="15.75">
      <c r="A18" s="25"/>
      <c r="B18" s="25" t="s">
        <v>30</v>
      </c>
      <c r="C18" s="25"/>
      <c r="D18" s="28"/>
      <c r="E18" s="34">
        <f>(E23*1000)/1000</f>
        <v>20000</v>
      </c>
      <c r="F18" s="34"/>
      <c r="G18" s="34">
        <f>(G23*1000)/1000</f>
        <v>4000</v>
      </c>
      <c r="H18" s="47">
        <f>G18*30</f>
        <v>120000</v>
      </c>
      <c r="I18" s="28"/>
      <c r="J18" s="34">
        <f>(J23*1000)/1000</f>
        <v>20000</v>
      </c>
      <c r="K18" s="34"/>
      <c r="L18" s="34">
        <f>(L23*1000)/1000</f>
        <v>4000</v>
      </c>
      <c r="M18" s="47">
        <f>L18*30</f>
        <v>120000</v>
      </c>
    </row>
    <row r="19" spans="1:13" ht="15.75">
      <c r="A19" s="25"/>
      <c r="B19" s="25" t="s">
        <v>31</v>
      </c>
      <c r="C19" s="25"/>
      <c r="D19" s="28"/>
      <c r="E19" s="34">
        <f>E18-E20</f>
        <v>19800</v>
      </c>
      <c r="F19" s="34"/>
      <c r="G19" s="34">
        <f>G18-G20</f>
        <v>3960</v>
      </c>
      <c r="H19" s="47">
        <f>G19*30</f>
        <v>118800</v>
      </c>
      <c r="I19" s="28"/>
      <c r="J19" s="34">
        <f>J18-J20</f>
        <v>19600</v>
      </c>
      <c r="K19" s="34"/>
      <c r="L19" s="34">
        <f>L18-L20</f>
        <v>3920</v>
      </c>
      <c r="M19" s="47">
        <f>L19*30</f>
        <v>117600</v>
      </c>
    </row>
    <row r="20" spans="1:13" ht="15.75">
      <c r="A20" s="25"/>
      <c r="B20" s="25" t="s">
        <v>32</v>
      </c>
      <c r="C20" s="25"/>
      <c r="D20" s="28"/>
      <c r="E20" s="34">
        <f>E18*1%</f>
        <v>200</v>
      </c>
      <c r="F20" s="34"/>
      <c r="G20" s="34">
        <f>G18*1%</f>
        <v>40</v>
      </c>
      <c r="H20" s="47">
        <f>G20*30</f>
        <v>1200</v>
      </c>
      <c r="I20" s="28"/>
      <c r="J20" s="34">
        <f>J18*2%</f>
        <v>400</v>
      </c>
      <c r="K20" s="34"/>
      <c r="L20" s="34">
        <f>L18*2%</f>
        <v>80</v>
      </c>
      <c r="M20" s="47">
        <f>L20*30</f>
        <v>2400</v>
      </c>
    </row>
    <row r="21" spans="1:13" ht="15.75">
      <c r="A21" s="25"/>
      <c r="B21" s="25" t="s">
        <v>33</v>
      </c>
      <c r="C21" s="25"/>
      <c r="D21" s="28"/>
      <c r="E21" s="34">
        <f>E18/5</f>
        <v>4000</v>
      </c>
      <c r="F21" s="34"/>
      <c r="G21" s="34">
        <f>G18/1</f>
        <v>4000</v>
      </c>
      <c r="H21" s="47">
        <f>G21*30/30</f>
        <v>4000</v>
      </c>
      <c r="I21" s="28"/>
      <c r="J21" s="34">
        <f>J18/5</f>
        <v>4000</v>
      </c>
      <c r="K21" s="34"/>
      <c r="L21" s="34">
        <f>L18/1</f>
        <v>4000</v>
      </c>
      <c r="M21" s="47">
        <f>L21*30/30</f>
        <v>4000</v>
      </c>
    </row>
    <row r="22" spans="1:13" ht="15.75">
      <c r="A22" s="25"/>
      <c r="B22" s="25"/>
      <c r="C22" s="25"/>
      <c r="D22" s="34"/>
      <c r="E22" s="34"/>
      <c r="F22" s="34"/>
      <c r="G22" s="34"/>
      <c r="H22" s="25"/>
      <c r="I22" s="34"/>
      <c r="J22" s="34"/>
      <c r="K22" s="34"/>
      <c r="L22" s="34"/>
      <c r="M22" s="25"/>
    </row>
    <row r="23" spans="1:13" ht="21.75">
      <c r="A23" s="25"/>
      <c r="B23" s="103" t="s">
        <v>64</v>
      </c>
      <c r="C23" s="104"/>
      <c r="D23" s="43"/>
      <c r="E23" s="42">
        <f>C9*2</f>
        <v>20000</v>
      </c>
      <c r="F23" s="30" t="s">
        <v>48</v>
      </c>
      <c r="G23" s="42">
        <f>(C9/5)*2</f>
        <v>4000</v>
      </c>
      <c r="H23" s="30" t="s">
        <v>101</v>
      </c>
      <c r="I23" s="43"/>
      <c r="J23" s="42">
        <f>C9*2</f>
        <v>20000</v>
      </c>
      <c r="K23" s="30" t="s">
        <v>48</v>
      </c>
      <c r="L23" s="42">
        <f>(C9/5)*2</f>
        <v>4000</v>
      </c>
      <c r="M23" s="30" t="s">
        <v>101</v>
      </c>
    </row>
    <row r="24" spans="1:13" ht="20.25" customHeight="1" thickBot="1">
      <c r="A24" s="25"/>
      <c r="B24" s="103" t="s">
        <v>131</v>
      </c>
      <c r="C24" s="105"/>
      <c r="D24" s="42"/>
      <c r="E24" s="85"/>
      <c r="F24" s="85"/>
      <c r="G24" s="85">
        <f>C10*1.34</f>
        <v>5360</v>
      </c>
      <c r="H24" s="86" t="s">
        <v>101</v>
      </c>
      <c r="I24" s="42"/>
      <c r="J24" s="85"/>
      <c r="K24" s="85"/>
      <c r="L24" s="85">
        <f>C10*1.34</f>
        <v>5360</v>
      </c>
      <c r="M24" s="86" t="s">
        <v>101</v>
      </c>
    </row>
    <row r="25" spans="1:13" ht="20.25" customHeight="1" thickTop="1">
      <c r="A25" s="25"/>
      <c r="B25" s="102"/>
      <c r="C25" s="102"/>
      <c r="D25" s="42"/>
      <c r="E25" s="83"/>
      <c r="F25" s="83" t="s">
        <v>132</v>
      </c>
      <c r="G25" s="84">
        <f>G23-G24</f>
        <v>-1360</v>
      </c>
      <c r="H25" s="30" t="s">
        <v>101</v>
      </c>
      <c r="I25" s="42"/>
      <c r="J25" s="42"/>
      <c r="K25" s="83" t="s">
        <v>132</v>
      </c>
      <c r="L25" s="84">
        <f>L23-L24</f>
        <v>-1360</v>
      </c>
      <c r="M25" s="30" t="s">
        <v>101</v>
      </c>
    </row>
    <row r="26" spans="1:13" ht="15.75">
      <c r="A26" s="25"/>
      <c r="B26" s="5"/>
      <c r="C26" s="25"/>
      <c r="D26" s="25"/>
      <c r="E26" s="25"/>
      <c r="F26" s="25"/>
      <c r="G26" s="25"/>
      <c r="H26" s="25"/>
      <c r="I26" s="25"/>
      <c r="J26" s="25"/>
      <c r="K26" s="25"/>
      <c r="L26" s="25"/>
      <c r="M26" s="25"/>
    </row>
    <row r="27" spans="1:13" ht="15.75">
      <c r="A27" s="25"/>
      <c r="B27" s="98" t="s">
        <v>62</v>
      </c>
      <c r="C27" s="99"/>
      <c r="D27" s="99"/>
      <c r="E27" s="99"/>
      <c r="F27" s="99"/>
      <c r="G27" s="99"/>
      <c r="H27" s="99"/>
      <c r="I27" s="99"/>
      <c r="J27" s="99"/>
      <c r="K27" s="99"/>
      <c r="L27" s="99"/>
      <c r="M27" s="25"/>
    </row>
    <row r="28" spans="1:13" ht="15.75">
      <c r="A28" s="25"/>
      <c r="B28" s="25"/>
      <c r="C28" s="25"/>
      <c r="D28" s="25"/>
      <c r="E28" s="25"/>
      <c r="F28" s="25"/>
      <c r="G28" s="25"/>
      <c r="H28" s="25"/>
      <c r="I28" s="25"/>
      <c r="J28" s="25"/>
      <c r="K28" s="25"/>
      <c r="L28" s="25"/>
      <c r="M28" s="25"/>
    </row>
    <row r="29" spans="1:13" ht="15.75">
      <c r="A29" s="25"/>
      <c r="B29" s="25"/>
      <c r="C29" s="25"/>
      <c r="D29" s="48">
        <v>0.01</v>
      </c>
      <c r="E29" s="33" t="s">
        <v>56</v>
      </c>
      <c r="F29" s="33"/>
      <c r="G29" s="25"/>
      <c r="H29" s="25"/>
      <c r="I29" s="48">
        <v>0.02</v>
      </c>
      <c r="J29" s="33" t="s">
        <v>56</v>
      </c>
      <c r="K29" s="33"/>
      <c r="L29" s="25"/>
      <c r="M29" s="25"/>
    </row>
    <row r="30" spans="1:13" ht="15.75">
      <c r="A30" s="25"/>
      <c r="B30" s="25"/>
      <c r="C30" s="25"/>
      <c r="D30" s="27"/>
      <c r="E30" s="32"/>
      <c r="F30" s="32"/>
      <c r="G30" s="25"/>
      <c r="H30" s="25"/>
      <c r="I30" s="27"/>
      <c r="J30" s="32"/>
      <c r="K30" s="32"/>
      <c r="L30" s="25"/>
      <c r="M30" s="25"/>
    </row>
    <row r="31" spans="1:13" ht="15.75">
      <c r="A31" s="25"/>
      <c r="B31" s="25"/>
      <c r="C31" s="25"/>
      <c r="D31" s="27"/>
      <c r="E31" s="36" t="s">
        <v>52</v>
      </c>
      <c r="F31" s="36"/>
      <c r="G31" s="36" t="s">
        <v>51</v>
      </c>
      <c r="H31" s="31" t="s">
        <v>63</v>
      </c>
      <c r="I31" s="27"/>
      <c r="J31" s="36" t="s">
        <v>52</v>
      </c>
      <c r="K31" s="36"/>
      <c r="L31" s="36" t="s">
        <v>53</v>
      </c>
      <c r="M31" s="31" t="s">
        <v>63</v>
      </c>
    </row>
    <row r="32" spans="1:13" ht="15.75">
      <c r="A32" s="25"/>
      <c r="B32" s="25" t="s">
        <v>30</v>
      </c>
      <c r="C32" s="25"/>
      <c r="D32" s="28"/>
      <c r="E32" s="34">
        <f>(E37*1000)/1000</f>
        <v>20000</v>
      </c>
      <c r="F32" s="34"/>
      <c r="G32" s="34">
        <f>(G37*1000)/1000</f>
        <v>2500</v>
      </c>
      <c r="H32" s="47">
        <f>G32*30</f>
        <v>75000</v>
      </c>
      <c r="I32" s="28"/>
      <c r="J32" s="34">
        <f>(J37*1000)/1000</f>
        <v>20000</v>
      </c>
      <c r="K32" s="34"/>
      <c r="L32" s="34">
        <f>(L37*1000)/1000</f>
        <v>2500</v>
      </c>
      <c r="M32" s="47">
        <f>L32*30</f>
        <v>75000</v>
      </c>
    </row>
    <row r="33" spans="1:13" ht="15.75">
      <c r="A33" s="25"/>
      <c r="B33" s="25" t="s">
        <v>31</v>
      </c>
      <c r="C33" s="25"/>
      <c r="D33" s="28"/>
      <c r="E33" s="34">
        <f>E32-E34</f>
        <v>19800</v>
      </c>
      <c r="F33" s="34"/>
      <c r="G33" s="34">
        <f>G32-G34</f>
        <v>2475</v>
      </c>
      <c r="H33" s="47">
        <f>G33*30</f>
        <v>74250</v>
      </c>
      <c r="I33" s="28"/>
      <c r="J33" s="34">
        <f>J32-J34</f>
        <v>19600</v>
      </c>
      <c r="K33" s="34"/>
      <c r="L33" s="34">
        <f>L32-L34</f>
        <v>2450</v>
      </c>
      <c r="M33" s="47">
        <f>L33*30</f>
        <v>73500</v>
      </c>
    </row>
    <row r="34" spans="1:13" ht="15.75">
      <c r="A34" s="25"/>
      <c r="B34" s="25" t="s">
        <v>32</v>
      </c>
      <c r="C34" s="25"/>
      <c r="D34" s="28"/>
      <c r="E34" s="34">
        <f>E32*1%</f>
        <v>200</v>
      </c>
      <c r="F34" s="34"/>
      <c r="G34" s="34">
        <f>G32*1%</f>
        <v>25</v>
      </c>
      <c r="H34" s="47">
        <f>G34*30</f>
        <v>750</v>
      </c>
      <c r="I34" s="28"/>
      <c r="J34" s="34">
        <f>J32*2%</f>
        <v>400</v>
      </c>
      <c r="K34" s="34"/>
      <c r="L34" s="34">
        <f>L32*2%</f>
        <v>50</v>
      </c>
      <c r="M34" s="47">
        <f>L34*30</f>
        <v>1500</v>
      </c>
    </row>
    <row r="35" spans="1:13" ht="15.75">
      <c r="A35" s="25"/>
      <c r="B35" s="25" t="s">
        <v>33</v>
      </c>
      <c r="C35" s="25"/>
      <c r="D35" s="28"/>
      <c r="E35" s="34">
        <f>E32/8</f>
        <v>2500</v>
      </c>
      <c r="F35" s="34"/>
      <c r="G35" s="34">
        <f>G32/1</f>
        <v>2500</v>
      </c>
      <c r="H35" s="47">
        <f>G35*30/30</f>
        <v>2500</v>
      </c>
      <c r="I35" s="28"/>
      <c r="J35" s="34">
        <f>J32/8</f>
        <v>2500</v>
      </c>
      <c r="K35" s="34"/>
      <c r="L35" s="34">
        <f>L32/1</f>
        <v>2500</v>
      </c>
      <c r="M35" s="47">
        <f>L35*30/30</f>
        <v>2500</v>
      </c>
    </row>
    <row r="36" spans="1:13" ht="15.75">
      <c r="A36" s="25"/>
      <c r="B36" s="25"/>
      <c r="C36" s="25"/>
      <c r="D36" s="34"/>
      <c r="E36" s="34"/>
      <c r="F36" s="34"/>
      <c r="G36" s="34"/>
      <c r="H36" s="25"/>
      <c r="I36" s="34"/>
      <c r="J36" s="34"/>
      <c r="K36" s="34"/>
      <c r="L36" s="34"/>
      <c r="M36" s="25"/>
    </row>
    <row r="37" spans="1:13" ht="23.25" customHeight="1">
      <c r="A37" s="25"/>
      <c r="B37" s="103" t="s">
        <v>64</v>
      </c>
      <c r="C37" s="104"/>
      <c r="D37" s="43"/>
      <c r="E37" s="42">
        <f>C9*2</f>
        <v>20000</v>
      </c>
      <c r="F37" s="30" t="s">
        <v>48</v>
      </c>
      <c r="G37" s="42">
        <f>(C9/8)*2</f>
        <v>2500</v>
      </c>
      <c r="H37" s="30" t="s">
        <v>101</v>
      </c>
      <c r="I37" s="43"/>
      <c r="J37" s="42">
        <f>C9*2</f>
        <v>20000</v>
      </c>
      <c r="K37" s="30" t="s">
        <v>48</v>
      </c>
      <c r="L37" s="42">
        <f>(C9/8)*2</f>
        <v>2500</v>
      </c>
      <c r="M37" s="30" t="s">
        <v>101</v>
      </c>
    </row>
    <row r="38" spans="1:13" ht="19.5" customHeight="1" thickBot="1">
      <c r="A38" s="5"/>
      <c r="B38" s="103" t="s">
        <v>124</v>
      </c>
      <c r="C38" s="105"/>
      <c r="D38" s="42"/>
      <c r="E38" s="85"/>
      <c r="F38" s="85"/>
      <c r="G38" s="85">
        <f>C10*1.34</f>
        <v>5360</v>
      </c>
      <c r="H38" s="86" t="s">
        <v>101</v>
      </c>
      <c r="I38" s="42"/>
      <c r="J38" s="85"/>
      <c r="K38" s="85"/>
      <c r="L38" s="85">
        <f>C10*1.34</f>
        <v>5360</v>
      </c>
      <c r="M38" s="86" t="s">
        <v>101</v>
      </c>
    </row>
    <row r="39" spans="1:13" ht="21" customHeight="1" thickTop="1">
      <c r="A39" s="5"/>
      <c r="B39" s="102"/>
      <c r="C39" s="102"/>
      <c r="D39" s="42"/>
      <c r="E39" s="42"/>
      <c r="F39" s="83" t="s">
        <v>132</v>
      </c>
      <c r="G39" s="84">
        <f>G37-G38</f>
        <v>-2860</v>
      </c>
      <c r="H39" s="30" t="s">
        <v>101</v>
      </c>
      <c r="I39" s="42"/>
      <c r="J39" s="42"/>
      <c r="K39" s="83" t="s">
        <v>132</v>
      </c>
      <c r="L39" s="84">
        <f>L37-L38</f>
        <v>-2860</v>
      </c>
      <c r="M39" s="30" t="s">
        <v>101</v>
      </c>
    </row>
    <row r="40" spans="1:13" ht="12.75">
      <c r="A40" s="5"/>
      <c r="B40" s="5"/>
      <c r="C40" s="5"/>
      <c r="D40" s="5"/>
      <c r="E40" s="5"/>
      <c r="F40" s="5"/>
      <c r="G40" s="5"/>
      <c r="H40" s="5"/>
      <c r="I40" s="5"/>
      <c r="J40" s="5"/>
      <c r="K40" s="5"/>
      <c r="L40" s="5"/>
      <c r="M40" s="5"/>
    </row>
    <row r="41" spans="1:13" ht="12.75">
      <c r="A41" s="5"/>
      <c r="B41" s="5"/>
      <c r="C41" s="5"/>
      <c r="D41" s="5"/>
      <c r="E41" s="5"/>
      <c r="F41" s="5"/>
      <c r="G41" s="5"/>
      <c r="H41" s="5"/>
      <c r="I41" s="5"/>
      <c r="J41" s="5"/>
      <c r="K41" s="5"/>
      <c r="L41" s="5"/>
      <c r="M41" s="5"/>
    </row>
    <row r="42" spans="1:13" ht="12.75">
      <c r="A42" s="5"/>
      <c r="B42" s="5"/>
      <c r="C42" s="5"/>
      <c r="D42" s="5"/>
      <c r="E42" s="5"/>
      <c r="F42" s="5"/>
      <c r="G42" s="5"/>
      <c r="H42" s="5"/>
      <c r="I42" s="5"/>
      <c r="J42" s="5"/>
      <c r="K42" s="5"/>
      <c r="L42" s="5"/>
      <c r="M42" s="5"/>
    </row>
    <row r="43" spans="1:13" ht="12.75">
      <c r="A43" s="5"/>
      <c r="B43" s="5"/>
      <c r="C43" s="5"/>
      <c r="D43" s="5"/>
      <c r="E43" s="5"/>
      <c r="F43" s="5"/>
      <c r="G43" s="5"/>
      <c r="H43" s="5"/>
      <c r="I43" s="5"/>
      <c r="J43" s="5"/>
      <c r="K43" s="5"/>
      <c r="L43" s="5"/>
      <c r="M43" s="5"/>
    </row>
    <row r="44" spans="1:13" ht="12.75">
      <c r="A44" s="5"/>
      <c r="B44" s="5"/>
      <c r="C44" s="5"/>
      <c r="D44" s="5"/>
      <c r="E44" s="5"/>
      <c r="F44" s="5"/>
      <c r="G44" s="5"/>
      <c r="H44" s="5"/>
      <c r="I44" s="5"/>
      <c r="J44" s="5"/>
      <c r="K44" s="5"/>
      <c r="L44" s="5"/>
      <c r="M44" s="5"/>
    </row>
    <row r="45" spans="1:13" ht="12.75">
      <c r="A45" s="5"/>
      <c r="B45" s="5"/>
      <c r="C45" s="5"/>
      <c r="D45" s="5"/>
      <c r="E45" s="5"/>
      <c r="F45" s="5"/>
      <c r="G45" s="5"/>
      <c r="H45" s="5"/>
      <c r="I45" s="5"/>
      <c r="J45" s="5"/>
      <c r="K45" s="5"/>
      <c r="L45" s="5"/>
      <c r="M45" s="5"/>
    </row>
    <row r="46" spans="1:13" ht="12.75">
      <c r="A46" s="5"/>
      <c r="B46" s="5"/>
      <c r="C46" s="5"/>
      <c r="D46" s="5"/>
      <c r="E46" s="5"/>
      <c r="F46" s="5"/>
      <c r="G46" s="5"/>
      <c r="H46" s="5"/>
      <c r="I46" s="5"/>
      <c r="J46" s="5"/>
      <c r="K46" s="5"/>
      <c r="L46" s="5"/>
      <c r="M46" s="5"/>
    </row>
    <row r="47" spans="1:13" ht="12.75">
      <c r="A47" s="5"/>
      <c r="B47" s="5"/>
      <c r="C47" s="5"/>
      <c r="D47" s="5"/>
      <c r="E47" s="5"/>
      <c r="F47" s="5"/>
      <c r="G47" s="5"/>
      <c r="H47" s="5"/>
      <c r="I47" s="5"/>
      <c r="J47" s="5"/>
      <c r="K47" s="5"/>
      <c r="L47" s="5"/>
      <c r="M47" s="5"/>
    </row>
    <row r="48" spans="1:13" ht="12.75">
      <c r="A48" s="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2.75">
      <c r="A51" s="5"/>
      <c r="B51" s="5"/>
      <c r="C51" s="5"/>
      <c r="D51" s="5"/>
      <c r="E51" s="5"/>
      <c r="F51" s="5"/>
      <c r="G51" s="5"/>
      <c r="H51" s="5"/>
      <c r="I51" s="5"/>
      <c r="J51" s="5"/>
      <c r="K51" s="5"/>
      <c r="L51" s="5"/>
      <c r="M51" s="5"/>
    </row>
    <row r="52" spans="1:13" ht="12.75">
      <c r="A52" s="5"/>
      <c r="B52" s="5"/>
      <c r="C52" s="5"/>
      <c r="D52" s="5"/>
      <c r="E52" s="5"/>
      <c r="F52" s="5"/>
      <c r="G52" s="5"/>
      <c r="H52" s="5"/>
      <c r="I52" s="5"/>
      <c r="J52" s="5"/>
      <c r="K52" s="5"/>
      <c r="L52" s="5"/>
      <c r="M52" s="5"/>
    </row>
    <row r="53" spans="1:13" ht="12.75">
      <c r="A53" s="5"/>
      <c r="B53" s="5"/>
      <c r="C53" s="5"/>
      <c r="D53" s="5"/>
      <c r="E53" s="5"/>
      <c r="F53" s="5"/>
      <c r="G53" s="5"/>
      <c r="H53" s="5"/>
      <c r="I53" s="5"/>
      <c r="J53" s="5"/>
      <c r="K53" s="5"/>
      <c r="L53" s="5"/>
      <c r="M53" s="5"/>
    </row>
    <row r="54" spans="1:13" ht="12.75">
      <c r="A54" s="5"/>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c r="B57" s="5"/>
      <c r="C57" s="5"/>
      <c r="D57" s="5"/>
      <c r="E57" s="5"/>
      <c r="F57" s="5"/>
      <c r="G57" s="5"/>
      <c r="H57" s="5"/>
      <c r="I57" s="5"/>
      <c r="J57" s="5"/>
      <c r="K57" s="5"/>
      <c r="L57" s="5"/>
      <c r="M57" s="5"/>
    </row>
    <row r="58" spans="1:13" ht="12.75">
      <c r="A58" s="5"/>
      <c r="B58" s="5"/>
      <c r="C58" s="5"/>
      <c r="D58" s="5"/>
      <c r="E58" s="5"/>
      <c r="F58" s="5"/>
      <c r="G58" s="5"/>
      <c r="H58" s="5"/>
      <c r="I58" s="5"/>
      <c r="J58" s="5"/>
      <c r="K58" s="5"/>
      <c r="L58" s="5"/>
      <c r="M58" s="5"/>
    </row>
    <row r="59" spans="1:13" ht="12.75">
      <c r="A59" s="5"/>
      <c r="B59" s="5"/>
      <c r="C59" s="5"/>
      <c r="D59" s="5"/>
      <c r="E59" s="5"/>
      <c r="F59" s="5"/>
      <c r="G59" s="5"/>
      <c r="H59" s="5"/>
      <c r="I59" s="5"/>
      <c r="J59" s="5"/>
      <c r="K59" s="5"/>
      <c r="L59" s="5"/>
      <c r="M59" s="5"/>
    </row>
  </sheetData>
  <sheetProtection password="AC83" sheet="1" objects="1" scenarios="1" selectLockedCells="1"/>
  <mergeCells count="6">
    <mergeCell ref="B27:L27"/>
    <mergeCell ref="B13:L13"/>
    <mergeCell ref="B23:C23"/>
    <mergeCell ref="B37:C37"/>
    <mergeCell ref="B38:C39"/>
    <mergeCell ref="B24:C25"/>
  </mergeCells>
  <printOptions/>
  <pageMargins left="0.56" right="0.75" top="0.7" bottom="0.53" header="0.17" footer="0.17"/>
  <pageSetup fitToHeight="2" horizontalDpi="300" verticalDpi="300" orientation="landscape" paperSize="9" scale="98" r:id="rId2"/>
  <headerFooter alignWithMargins="0">
    <oddHeader>&amp;L&amp;G&amp;C&amp;A&amp;R2007-07-14</oddHeader>
    <oddFooter>&amp;LUtskrivet: &amp;D &amp;T&amp;R&amp;P (&amp;N)</oddFooter>
  </headerFooter>
  <rowBreaks count="1" manualBreakCount="1">
    <brk id="26" max="255" man="1"/>
  </rowBreaks>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B7" sqref="B7"/>
    </sheetView>
  </sheetViews>
  <sheetFormatPr defaultColWidth="9.33203125" defaultRowHeight="12.75"/>
  <cols>
    <col min="1" max="1" width="2" style="0" customWidth="1"/>
    <col min="2" max="2" width="15.66015625" style="0" customWidth="1"/>
    <col min="3" max="5" width="15.83203125" style="0" customWidth="1"/>
    <col min="6" max="6" width="3.16015625" style="0" customWidth="1"/>
    <col min="7" max="7" width="13.83203125" style="0" customWidth="1"/>
    <col min="8" max="8" width="5.66015625" style="0" customWidth="1"/>
    <col min="9" max="9" width="13.83203125" style="0" customWidth="1"/>
    <col min="10" max="10" width="6.16015625" style="0" customWidth="1"/>
  </cols>
  <sheetData>
    <row r="1" spans="1:10" ht="12.75">
      <c r="A1" s="5"/>
      <c r="B1" s="5"/>
      <c r="C1" s="5"/>
      <c r="D1" s="5"/>
      <c r="E1" s="5"/>
      <c r="F1" s="5"/>
      <c r="G1" s="5"/>
      <c r="H1" s="5"/>
      <c r="I1" s="5"/>
      <c r="J1" s="5"/>
    </row>
    <row r="2" spans="1:10" ht="18.75">
      <c r="A2" s="25"/>
      <c r="B2" s="69" t="s">
        <v>42</v>
      </c>
      <c r="C2" s="25"/>
      <c r="D2" s="25"/>
      <c r="E2" s="25"/>
      <c r="F2" s="25"/>
      <c r="G2" s="25"/>
      <c r="H2" s="25"/>
      <c r="I2" s="25"/>
      <c r="J2" s="25"/>
    </row>
    <row r="3" spans="1:10" ht="15.75">
      <c r="A3" s="25"/>
      <c r="B3" s="25"/>
      <c r="C3" s="25"/>
      <c r="D3" s="25"/>
      <c r="E3" s="25"/>
      <c r="F3" s="25"/>
      <c r="G3" s="25"/>
      <c r="H3" s="25"/>
      <c r="I3" s="25"/>
      <c r="J3" s="25"/>
    </row>
    <row r="4" spans="1:10" ht="15.75">
      <c r="A4" s="25"/>
      <c r="B4" s="25"/>
      <c r="C4" s="25"/>
      <c r="D4" s="25"/>
      <c r="E4" s="25"/>
      <c r="F4" s="25"/>
      <c r="G4" s="25"/>
      <c r="H4" s="25"/>
      <c r="I4" s="25"/>
      <c r="J4" s="25"/>
    </row>
    <row r="5" spans="1:10" ht="15.75">
      <c r="A5" s="25"/>
      <c r="B5" s="32"/>
      <c r="C5" s="32"/>
      <c r="D5" s="32"/>
      <c r="E5" s="32"/>
      <c r="F5" s="32"/>
      <c r="G5" s="32"/>
      <c r="H5" s="32"/>
      <c r="I5" s="32"/>
      <c r="J5" s="25"/>
    </row>
    <row r="6" spans="1:10" ht="15.75">
      <c r="A6" s="25"/>
      <c r="B6" s="32"/>
      <c r="C6" s="32"/>
      <c r="D6" s="25" t="s">
        <v>40</v>
      </c>
      <c r="E6" s="32"/>
      <c r="F6" s="32"/>
      <c r="G6" s="32"/>
      <c r="H6" s="32"/>
      <c r="I6" s="32"/>
      <c r="J6" s="25"/>
    </row>
    <row r="7" spans="1:10" ht="18.75">
      <c r="A7" s="25"/>
      <c r="B7" s="88" t="s">
        <v>99</v>
      </c>
      <c r="C7" s="25"/>
      <c r="D7" s="67">
        <v>30</v>
      </c>
      <c r="E7" s="25" t="s">
        <v>66</v>
      </c>
      <c r="F7" s="25"/>
      <c r="G7" s="96">
        <f>(PI()*POWER(D7,2))/4</f>
        <v>706.8583470577034</v>
      </c>
      <c r="H7" s="92" t="s">
        <v>37</v>
      </c>
      <c r="I7" s="30"/>
      <c r="J7" s="25"/>
    </row>
    <row r="8" spans="1:10" ht="15.75">
      <c r="A8" s="25"/>
      <c r="B8" s="32"/>
      <c r="C8" s="32"/>
      <c r="D8" s="34"/>
      <c r="E8" s="34"/>
      <c r="F8" s="32"/>
      <c r="G8" s="34"/>
      <c r="H8" s="34"/>
      <c r="I8" s="34"/>
      <c r="J8" s="25"/>
    </row>
    <row r="9" spans="1:10" ht="15.75">
      <c r="A9" s="25"/>
      <c r="B9" s="32"/>
      <c r="C9" s="32"/>
      <c r="D9" s="34"/>
      <c r="E9" s="34"/>
      <c r="F9" s="32"/>
      <c r="G9" s="34"/>
      <c r="H9" s="34"/>
      <c r="I9" s="34"/>
      <c r="J9" s="25"/>
    </row>
    <row r="10" spans="1:10" ht="15.75">
      <c r="A10" s="25"/>
      <c r="B10" s="5"/>
      <c r="C10" s="36" t="s">
        <v>45</v>
      </c>
      <c r="D10" s="36" t="s">
        <v>38</v>
      </c>
      <c r="E10" s="36" t="s">
        <v>46</v>
      </c>
      <c r="F10" s="36"/>
      <c r="G10" s="25" t="s">
        <v>58</v>
      </c>
      <c r="H10" s="25"/>
      <c r="I10" s="31" t="s">
        <v>57</v>
      </c>
      <c r="J10" s="32"/>
    </row>
    <row r="11" spans="1:10" ht="21.75">
      <c r="A11" s="25"/>
      <c r="B11" s="39" t="s">
        <v>127</v>
      </c>
      <c r="C11" s="67">
        <v>10</v>
      </c>
      <c r="D11" s="67">
        <v>1.5</v>
      </c>
      <c r="E11" s="67">
        <v>20</v>
      </c>
      <c r="F11" s="36"/>
      <c r="G11" s="91">
        <f>C11*D11</f>
        <v>15</v>
      </c>
      <c r="H11" s="92" t="s">
        <v>37</v>
      </c>
      <c r="I11" s="95">
        <f>C11*D11*E11</f>
        <v>300</v>
      </c>
      <c r="J11" s="92" t="s">
        <v>47</v>
      </c>
    </row>
    <row r="12" spans="1:10" ht="15.75">
      <c r="A12" s="25"/>
      <c r="B12" s="40"/>
      <c r="C12" s="32"/>
      <c r="D12" s="33"/>
      <c r="E12" s="32"/>
      <c r="F12" s="32"/>
      <c r="G12" s="5"/>
      <c r="H12" s="5"/>
      <c r="I12" s="37"/>
      <c r="J12" s="32"/>
    </row>
    <row r="13" spans="1:10" ht="21.75">
      <c r="A13" s="25"/>
      <c r="B13" s="39" t="s">
        <v>128</v>
      </c>
      <c r="C13" s="67">
        <v>1</v>
      </c>
      <c r="D13" s="67">
        <v>1</v>
      </c>
      <c r="E13" s="67">
        <v>1</v>
      </c>
      <c r="F13" s="36"/>
      <c r="G13" s="91">
        <f>C13*D13</f>
        <v>1</v>
      </c>
      <c r="H13" s="92" t="s">
        <v>37</v>
      </c>
      <c r="I13" s="95">
        <f>C13*D13*E13</f>
        <v>1</v>
      </c>
      <c r="J13" s="92" t="s">
        <v>47</v>
      </c>
    </row>
    <row r="14" spans="1:10" ht="15.75">
      <c r="A14" s="25"/>
      <c r="B14" s="40"/>
      <c r="C14" s="32"/>
      <c r="D14" s="32"/>
      <c r="E14" s="32"/>
      <c r="F14" s="32"/>
      <c r="G14" s="5"/>
      <c r="H14" s="5"/>
      <c r="I14" s="32"/>
      <c r="J14" s="32"/>
    </row>
    <row r="15" spans="1:10" ht="21.75">
      <c r="A15" s="25"/>
      <c r="B15" s="39" t="s">
        <v>129</v>
      </c>
      <c r="C15" s="67">
        <v>1</v>
      </c>
      <c r="D15" s="67">
        <v>1</v>
      </c>
      <c r="E15" s="67">
        <v>1</v>
      </c>
      <c r="F15" s="36"/>
      <c r="G15" s="91">
        <f>C15*D15</f>
        <v>1</v>
      </c>
      <c r="H15" s="92" t="s">
        <v>37</v>
      </c>
      <c r="I15" s="95">
        <f>C15*D15*E15</f>
        <v>1</v>
      </c>
      <c r="J15" s="92" t="s">
        <v>47</v>
      </c>
    </row>
    <row r="16" spans="1:10" ht="16.5" thickBot="1">
      <c r="A16" s="25"/>
      <c r="B16" s="32"/>
      <c r="C16" s="32"/>
      <c r="D16" s="34"/>
      <c r="E16" s="34"/>
      <c r="F16" s="32"/>
      <c r="G16" s="5"/>
      <c r="H16" s="5"/>
      <c r="I16" s="34"/>
      <c r="J16" s="34"/>
    </row>
    <row r="17" spans="1:10" ht="22.5" thickBot="1">
      <c r="A17" s="25"/>
      <c r="B17" s="32"/>
      <c r="C17" s="32"/>
      <c r="D17" s="34"/>
      <c r="E17" s="35" t="s">
        <v>43</v>
      </c>
      <c r="F17" s="64"/>
      <c r="G17" s="93">
        <f>SUM(G11:G15)</f>
        <v>17</v>
      </c>
      <c r="H17" s="94" t="s">
        <v>37</v>
      </c>
      <c r="I17" s="90">
        <f>SUM(I11:I15)</f>
        <v>302</v>
      </c>
      <c r="J17" s="89" t="s">
        <v>47</v>
      </c>
    </row>
    <row r="18" spans="1:10" ht="15.75">
      <c r="A18" s="25"/>
      <c r="B18" s="32"/>
      <c r="C18" s="32"/>
      <c r="D18" s="34"/>
      <c r="E18" s="34"/>
      <c r="F18" s="32"/>
      <c r="G18" s="34"/>
      <c r="H18" s="34"/>
      <c r="I18" s="34"/>
      <c r="J18" s="25"/>
    </row>
    <row r="19" spans="1:10" ht="15.75">
      <c r="A19" s="25"/>
      <c r="B19" s="25"/>
      <c r="C19" s="25"/>
      <c r="D19" s="25"/>
      <c r="E19" s="25"/>
      <c r="F19" s="25"/>
      <c r="G19" s="25"/>
      <c r="H19" s="25"/>
      <c r="I19" s="25"/>
      <c r="J19" s="25"/>
    </row>
    <row r="20" spans="1:10" ht="12.75">
      <c r="A20" s="5"/>
      <c r="B20" s="5" t="s">
        <v>41</v>
      </c>
      <c r="C20" s="5"/>
      <c r="D20" s="5"/>
      <c r="E20" s="5"/>
      <c r="F20" s="5"/>
      <c r="G20" s="5"/>
      <c r="H20" s="5"/>
      <c r="I20" s="5"/>
      <c r="J20" s="5"/>
    </row>
    <row r="21" spans="1:10" ht="12.75">
      <c r="A21" s="5"/>
      <c r="B21" s="5"/>
      <c r="C21" s="5"/>
      <c r="D21" s="5"/>
      <c r="E21" s="5"/>
      <c r="F21" s="5"/>
      <c r="G21" s="5"/>
      <c r="H21" s="5"/>
      <c r="I21" s="5"/>
      <c r="J21" s="5"/>
    </row>
    <row r="22" spans="1:10" ht="12.75">
      <c r="A22" s="5"/>
      <c r="B22" s="5"/>
      <c r="C22" s="5"/>
      <c r="D22" s="5"/>
      <c r="E22" s="5"/>
      <c r="F22" s="5"/>
      <c r="G22" s="5"/>
      <c r="H22" s="5"/>
      <c r="I22" s="5"/>
      <c r="J22" s="5"/>
    </row>
    <row r="23" spans="1:10" ht="12.75">
      <c r="A23" s="5"/>
      <c r="B23" s="5"/>
      <c r="C23" s="5"/>
      <c r="D23" s="5"/>
      <c r="E23" s="5"/>
      <c r="F23" s="5"/>
      <c r="G23" s="5"/>
      <c r="H23" s="5"/>
      <c r="I23" s="5"/>
      <c r="J23" s="5"/>
    </row>
    <row r="24" spans="1:10" ht="12.75">
      <c r="A24" s="5"/>
      <c r="B24" s="5"/>
      <c r="C24" s="5"/>
      <c r="D24" s="5"/>
      <c r="E24" s="5"/>
      <c r="F24" s="5"/>
      <c r="G24" s="5"/>
      <c r="H24" s="5"/>
      <c r="I24" s="5"/>
      <c r="J24" s="5"/>
    </row>
    <row r="25" spans="1:10" ht="12.75">
      <c r="A25" s="5"/>
      <c r="B25" s="5"/>
      <c r="C25" s="5"/>
      <c r="D25" s="5"/>
      <c r="E25" s="5"/>
      <c r="F25" s="5"/>
      <c r="G25" s="5"/>
      <c r="H25" s="5"/>
      <c r="I25" s="5"/>
      <c r="J25" s="5"/>
    </row>
    <row r="26" spans="1:10" ht="12.75">
      <c r="A26" s="5"/>
      <c r="B26" s="5"/>
      <c r="C26" s="5"/>
      <c r="D26" s="5"/>
      <c r="E26" s="5"/>
      <c r="F26" s="5"/>
      <c r="G26" s="5"/>
      <c r="H26" s="5"/>
      <c r="I26" s="5"/>
      <c r="J26" s="5"/>
    </row>
    <row r="27" spans="1:10" ht="12.75">
      <c r="A27" s="5"/>
      <c r="B27" s="5"/>
      <c r="C27" s="5"/>
      <c r="D27" s="5"/>
      <c r="E27" s="5"/>
      <c r="F27" s="5"/>
      <c r="G27" s="5"/>
      <c r="H27" s="5"/>
      <c r="I27" s="5"/>
      <c r="J27" s="5"/>
    </row>
    <row r="28" spans="1:10" ht="12.75">
      <c r="A28" s="5"/>
      <c r="B28" s="5"/>
      <c r="C28" s="5"/>
      <c r="D28" s="5"/>
      <c r="E28" s="5"/>
      <c r="F28" s="5"/>
      <c r="G28" s="5"/>
      <c r="H28" s="5"/>
      <c r="I28" s="5"/>
      <c r="J28" s="5"/>
    </row>
    <row r="29" spans="1:10" ht="12.75">
      <c r="A29" s="5"/>
      <c r="B29" s="5"/>
      <c r="C29" s="5"/>
      <c r="D29" s="5"/>
      <c r="E29" s="5"/>
      <c r="F29" s="5"/>
      <c r="G29" s="5"/>
      <c r="H29" s="5"/>
      <c r="I29" s="5"/>
      <c r="J29" s="5"/>
    </row>
    <row r="30" spans="1:10" ht="12.75">
      <c r="A30" s="5"/>
      <c r="B30" s="5"/>
      <c r="C30" s="5"/>
      <c r="D30" s="5"/>
      <c r="E30" s="5"/>
      <c r="F30" s="5"/>
      <c r="G30" s="5"/>
      <c r="H30" s="5"/>
      <c r="I30" s="5"/>
      <c r="J30" s="5"/>
    </row>
    <row r="31" spans="1:10" ht="12.75">
      <c r="A31" s="5"/>
      <c r="B31" s="5"/>
      <c r="C31" s="5"/>
      <c r="D31" s="5"/>
      <c r="E31" s="5"/>
      <c r="F31" s="5"/>
      <c r="G31" s="5"/>
      <c r="H31" s="5"/>
      <c r="I31" s="5"/>
      <c r="J31" s="5"/>
    </row>
    <row r="32" spans="1:10" ht="12.75">
      <c r="A32" s="5"/>
      <c r="B32" s="5"/>
      <c r="C32" s="5"/>
      <c r="D32" s="5"/>
      <c r="E32" s="5"/>
      <c r="F32" s="5"/>
      <c r="G32" s="5"/>
      <c r="H32" s="5"/>
      <c r="I32" s="5"/>
      <c r="J32" s="5"/>
    </row>
    <row r="33" spans="1:10" ht="12.75">
      <c r="A33" s="5"/>
      <c r="B33" s="5"/>
      <c r="C33" s="5"/>
      <c r="D33" s="5"/>
      <c r="E33" s="5"/>
      <c r="F33" s="5"/>
      <c r="G33" s="5"/>
      <c r="H33" s="5"/>
      <c r="I33" s="5"/>
      <c r="J33" s="5"/>
    </row>
  </sheetData>
  <sheetProtection password="AC83" sheet="1" objects="1" scenarios="1" selectLockedCells="1"/>
  <printOptions/>
  <pageMargins left="0.75" right="0.75" top="1" bottom="1" header="0.5" footer="0.5"/>
  <pageSetup fitToHeight="1" fitToWidth="1" horizontalDpi="300" verticalDpi="300" orientation="landscape" paperSize="9" scale="87" r:id="rId2"/>
  <headerFooter alignWithMargins="0">
    <oddHeader>&amp;L&amp;G&amp;C&amp;A&amp;R2007-07-14</oddHeader>
    <oddFooter>&amp;LUtskrivet: &amp;D &amp;T&amp;R&amp;P</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C5" sqref="C5"/>
    </sheetView>
  </sheetViews>
  <sheetFormatPr defaultColWidth="9.33203125" defaultRowHeight="12.75"/>
  <cols>
    <col min="1" max="1" width="2.16015625" style="0" customWidth="1"/>
    <col min="2" max="2" width="12.16015625" style="0" bestFit="1" customWidth="1"/>
    <col min="3" max="3" width="9.83203125" style="0" customWidth="1"/>
    <col min="4" max="4" width="3.5" style="0" customWidth="1"/>
    <col min="5" max="5" width="11.83203125" style="0" customWidth="1"/>
    <col min="6" max="6" width="12.66015625" style="0" bestFit="1" customWidth="1"/>
    <col min="7" max="7" width="11.66015625" style="0" bestFit="1" customWidth="1"/>
    <col min="8" max="8" width="12.66015625" style="0" bestFit="1" customWidth="1"/>
  </cols>
  <sheetData>
    <row r="1" spans="1:10" ht="12.75">
      <c r="A1" s="5"/>
      <c r="B1" s="5"/>
      <c r="C1" s="5"/>
      <c r="D1" s="5"/>
      <c r="E1" s="5"/>
      <c r="F1" s="5"/>
      <c r="G1" s="5"/>
      <c r="H1" s="5"/>
      <c r="I1" s="5"/>
      <c r="J1" s="5"/>
    </row>
    <row r="2" spans="1:10" ht="12.75">
      <c r="A2" s="5"/>
      <c r="B2" s="6" t="s">
        <v>1</v>
      </c>
      <c r="C2" s="5"/>
      <c r="D2" s="5"/>
      <c r="E2" s="5"/>
      <c r="F2" s="5"/>
      <c r="G2" s="5"/>
      <c r="H2" s="5"/>
      <c r="I2" s="5"/>
      <c r="J2" s="5"/>
    </row>
    <row r="3" spans="1:10" ht="15.75">
      <c r="A3" s="5"/>
      <c r="B3" s="5" t="s">
        <v>91</v>
      </c>
      <c r="C3" s="5"/>
      <c r="D3" s="5"/>
      <c r="E3" s="5"/>
      <c r="F3" s="5"/>
      <c r="G3" s="5"/>
      <c r="H3" s="5"/>
      <c r="I3" s="5"/>
      <c r="J3" s="5"/>
    </row>
    <row r="4" spans="1:10" ht="12.75">
      <c r="A4" s="5"/>
      <c r="B4" s="5"/>
      <c r="C4" s="5"/>
      <c r="D4" s="5"/>
      <c r="E4" s="5"/>
      <c r="F4" s="5"/>
      <c r="G4" s="5"/>
      <c r="H4" s="5"/>
      <c r="I4" s="5"/>
      <c r="J4" s="5"/>
    </row>
    <row r="5" spans="1:10" ht="12.75">
      <c r="A5" s="5"/>
      <c r="B5" s="57" t="s">
        <v>2</v>
      </c>
      <c r="C5" s="58">
        <v>20</v>
      </c>
      <c r="D5" s="5"/>
      <c r="E5" s="5" t="s">
        <v>92</v>
      </c>
      <c r="F5" s="5"/>
      <c r="G5" s="5"/>
      <c r="H5" s="5"/>
      <c r="I5" s="5"/>
      <c r="J5" s="5"/>
    </row>
    <row r="6" spans="1:10" ht="12.75">
      <c r="A6" s="5"/>
      <c r="B6" s="56"/>
      <c r="C6" s="41"/>
      <c r="D6" s="5"/>
      <c r="E6" s="5"/>
      <c r="F6" s="5"/>
      <c r="G6" s="5"/>
      <c r="H6" s="5"/>
      <c r="I6" s="5"/>
      <c r="J6" s="5"/>
    </row>
    <row r="7" spans="1:10" ht="12.75">
      <c r="A7" s="5"/>
      <c r="B7" s="68" t="s">
        <v>90</v>
      </c>
      <c r="C7" s="5"/>
      <c r="D7" s="5"/>
      <c r="E7" s="14" t="s">
        <v>100</v>
      </c>
      <c r="F7" s="5"/>
      <c r="G7" s="5"/>
      <c r="H7" s="5"/>
      <c r="I7" s="5"/>
      <c r="J7" s="5"/>
    </row>
    <row r="8" spans="1:10" ht="25.5">
      <c r="A8" s="5"/>
      <c r="B8" s="6" t="s">
        <v>93</v>
      </c>
      <c r="C8" s="7" t="s">
        <v>14</v>
      </c>
      <c r="D8" s="6"/>
      <c r="E8" s="23" t="s">
        <v>16</v>
      </c>
      <c r="F8" s="6" t="s">
        <v>0</v>
      </c>
      <c r="G8" s="23" t="s">
        <v>15</v>
      </c>
      <c r="H8" s="6" t="s">
        <v>0</v>
      </c>
      <c r="I8" s="5"/>
      <c r="J8" s="5"/>
    </row>
    <row r="9" spans="1:10" ht="12.75">
      <c r="A9" s="5"/>
      <c r="B9" s="59">
        <v>100</v>
      </c>
      <c r="C9" s="9">
        <f>B9*4</f>
        <v>400</v>
      </c>
      <c r="D9" s="9"/>
      <c r="E9" s="16">
        <f>(B9*4)*3%*15</f>
        <v>180</v>
      </c>
      <c r="F9" s="9">
        <f>B9*4*C5</f>
        <v>8000</v>
      </c>
      <c r="G9" s="16">
        <f>(B9*4)*6%*15</f>
        <v>360</v>
      </c>
      <c r="H9" s="9">
        <f>B9*4*C5</f>
        <v>8000</v>
      </c>
      <c r="I9" s="5"/>
      <c r="J9" s="5"/>
    </row>
    <row r="10" spans="1:10" ht="12.75">
      <c r="A10" s="5"/>
      <c r="B10" s="59">
        <v>200</v>
      </c>
      <c r="C10" s="9">
        <f>B10*4</f>
        <v>800</v>
      </c>
      <c r="D10" s="9"/>
      <c r="E10" s="16">
        <f>(B10*4)*3%*15</f>
        <v>360</v>
      </c>
      <c r="F10" s="9">
        <f>B10*4*C5</f>
        <v>16000</v>
      </c>
      <c r="G10" s="16">
        <f>(B10*4)*6%*15</f>
        <v>720</v>
      </c>
      <c r="H10" s="9">
        <f>B10*4*C5</f>
        <v>16000</v>
      </c>
      <c r="I10" s="5"/>
      <c r="J10" s="5"/>
    </row>
    <row r="11" spans="1:10" ht="12.75">
      <c r="A11" s="5"/>
      <c r="B11" s="60">
        <v>300</v>
      </c>
      <c r="C11" s="4">
        <f>B11*4</f>
        <v>1200</v>
      </c>
      <c r="D11" s="4"/>
      <c r="E11" s="24">
        <f>(B11*4)*3%*15</f>
        <v>540</v>
      </c>
      <c r="F11" s="4">
        <f>B11*4*C5</f>
        <v>24000</v>
      </c>
      <c r="G11" s="24">
        <f>(B11*4)*6%*15</f>
        <v>1080</v>
      </c>
      <c r="H11" s="4">
        <f>B11*4*C5</f>
        <v>24000</v>
      </c>
      <c r="I11" s="5"/>
      <c r="J11" s="5"/>
    </row>
    <row r="12" spans="1:10" ht="12.75">
      <c r="A12" s="5"/>
      <c r="B12" s="59">
        <v>400</v>
      </c>
      <c r="C12" s="9">
        <f>B12*4</f>
        <v>1600</v>
      </c>
      <c r="D12" s="9"/>
      <c r="E12" s="16">
        <f>(B12*4)*3%*15</f>
        <v>720</v>
      </c>
      <c r="F12" s="9">
        <f>B12*4*C5</f>
        <v>32000</v>
      </c>
      <c r="G12" s="16">
        <f>(B12*4)*6%*15</f>
        <v>1440</v>
      </c>
      <c r="H12" s="9">
        <f>B12*4*C5</f>
        <v>32000</v>
      </c>
      <c r="I12" s="5"/>
      <c r="J12" s="5"/>
    </row>
    <row r="13" spans="1:10" ht="12.75">
      <c r="A13" s="5"/>
      <c r="B13" s="61">
        <v>500</v>
      </c>
      <c r="C13" s="13">
        <f>B13*4</f>
        <v>2000</v>
      </c>
      <c r="D13" s="13"/>
      <c r="E13" s="19">
        <f>(B13*4)*3%*15</f>
        <v>900</v>
      </c>
      <c r="F13" s="13">
        <f>B13*4*C5</f>
        <v>40000</v>
      </c>
      <c r="G13" s="19">
        <f>(B13*4)*6%*15</f>
        <v>1800</v>
      </c>
      <c r="H13" s="13">
        <f>B13*4*C5</f>
        <v>40000</v>
      </c>
      <c r="I13" s="5"/>
      <c r="J13" s="5"/>
    </row>
    <row r="14" spans="1:10" ht="12.75">
      <c r="A14" s="5"/>
      <c r="B14" s="59">
        <v>600</v>
      </c>
      <c r="C14" s="9">
        <f aca="true" t="shared" si="0" ref="C14:C29">B14*4</f>
        <v>2400</v>
      </c>
      <c r="D14" s="9"/>
      <c r="E14" s="16">
        <f aca="true" t="shared" si="1" ref="E14:E27">(B14*4)*3%*15</f>
        <v>1080</v>
      </c>
      <c r="F14" s="9">
        <f>B14*4*C5</f>
        <v>48000</v>
      </c>
      <c r="G14" s="16">
        <f aca="true" t="shared" si="2" ref="G14:G27">(B14*4)*6%*15</f>
        <v>2160</v>
      </c>
      <c r="H14" s="9">
        <f>B14*4*C5</f>
        <v>48000</v>
      </c>
      <c r="I14" s="5"/>
      <c r="J14" s="5"/>
    </row>
    <row r="15" spans="1:10" ht="12.75">
      <c r="A15" s="5"/>
      <c r="B15" s="59">
        <v>700</v>
      </c>
      <c r="C15" s="9">
        <f t="shared" si="0"/>
        <v>2800</v>
      </c>
      <c r="D15" s="9"/>
      <c r="E15" s="16">
        <f t="shared" si="1"/>
        <v>1260</v>
      </c>
      <c r="F15" s="9">
        <f>B15*4*C5</f>
        <v>56000</v>
      </c>
      <c r="G15" s="16">
        <f t="shared" si="2"/>
        <v>2520</v>
      </c>
      <c r="H15" s="9">
        <f>B15*4*C5</f>
        <v>56000</v>
      </c>
      <c r="I15" s="5"/>
      <c r="J15" s="5"/>
    </row>
    <row r="16" spans="1:10" ht="12.75">
      <c r="A16" s="5"/>
      <c r="B16" s="59">
        <v>800</v>
      </c>
      <c r="C16" s="9">
        <f t="shared" si="0"/>
        <v>3200</v>
      </c>
      <c r="D16" s="9"/>
      <c r="E16" s="16">
        <f t="shared" si="1"/>
        <v>1440</v>
      </c>
      <c r="F16" s="9">
        <f>B16*4*C5</f>
        <v>64000</v>
      </c>
      <c r="G16" s="16">
        <f t="shared" si="2"/>
        <v>2880</v>
      </c>
      <c r="H16" s="9">
        <f>B16*4*C5</f>
        <v>64000</v>
      </c>
      <c r="I16" s="5"/>
      <c r="J16" s="5"/>
    </row>
    <row r="17" spans="1:10" ht="12.75">
      <c r="A17" s="5"/>
      <c r="B17" s="59">
        <v>900</v>
      </c>
      <c r="C17" s="9">
        <f t="shared" si="0"/>
        <v>3600</v>
      </c>
      <c r="D17" s="9"/>
      <c r="E17" s="16">
        <f t="shared" si="1"/>
        <v>1620</v>
      </c>
      <c r="F17" s="9">
        <f>B17*4*C5</f>
        <v>72000</v>
      </c>
      <c r="G17" s="16">
        <f t="shared" si="2"/>
        <v>3240</v>
      </c>
      <c r="H17" s="9">
        <f>B17*4*C5</f>
        <v>72000</v>
      </c>
      <c r="I17" s="5"/>
      <c r="J17" s="5"/>
    </row>
    <row r="18" spans="1:10" ht="12.75">
      <c r="A18" s="5"/>
      <c r="B18" s="59">
        <v>1000</v>
      </c>
      <c r="C18" s="9">
        <f t="shared" si="0"/>
        <v>4000</v>
      </c>
      <c r="D18" s="9"/>
      <c r="E18" s="16">
        <f t="shared" si="1"/>
        <v>1800</v>
      </c>
      <c r="F18" s="9">
        <f>B18*4*15</f>
        <v>60000</v>
      </c>
      <c r="G18" s="16">
        <f t="shared" si="2"/>
        <v>3600</v>
      </c>
      <c r="H18" s="9">
        <f>B18*4*C5</f>
        <v>80000</v>
      </c>
      <c r="I18" s="5"/>
      <c r="J18" s="5"/>
    </row>
    <row r="19" spans="1:10" ht="12.75">
      <c r="A19" s="5"/>
      <c r="B19" s="59">
        <v>2000</v>
      </c>
      <c r="C19" s="9">
        <f t="shared" si="0"/>
        <v>8000</v>
      </c>
      <c r="D19" s="9"/>
      <c r="E19" s="16">
        <f t="shared" si="1"/>
        <v>3600</v>
      </c>
      <c r="F19" s="9">
        <f>B19*4*C5</f>
        <v>160000</v>
      </c>
      <c r="G19" s="16">
        <f t="shared" si="2"/>
        <v>7200</v>
      </c>
      <c r="H19" s="9">
        <f>B19*4*C5</f>
        <v>160000</v>
      </c>
      <c r="I19" s="5"/>
      <c r="J19" s="5"/>
    </row>
    <row r="20" spans="1:10" ht="12.75">
      <c r="A20" s="5"/>
      <c r="B20" s="59">
        <v>3000</v>
      </c>
      <c r="C20" s="9">
        <f t="shared" si="0"/>
        <v>12000</v>
      </c>
      <c r="D20" s="9"/>
      <c r="E20" s="16">
        <f t="shared" si="1"/>
        <v>5400</v>
      </c>
      <c r="F20" s="9">
        <f>B20*4*C5</f>
        <v>240000</v>
      </c>
      <c r="G20" s="16">
        <f t="shared" si="2"/>
        <v>10800</v>
      </c>
      <c r="H20" s="9">
        <f>B20*4*C5</f>
        <v>240000</v>
      </c>
      <c r="I20" s="5"/>
      <c r="J20" s="5"/>
    </row>
    <row r="21" spans="1:10" ht="12.75">
      <c r="A21" s="5"/>
      <c r="B21" s="59">
        <v>4000</v>
      </c>
      <c r="C21" s="9">
        <f t="shared" si="0"/>
        <v>16000</v>
      </c>
      <c r="D21" s="9"/>
      <c r="E21" s="16">
        <f t="shared" si="1"/>
        <v>7200</v>
      </c>
      <c r="F21" s="9">
        <f>B21*4*C5</f>
        <v>320000</v>
      </c>
      <c r="G21" s="16">
        <f t="shared" si="2"/>
        <v>14400</v>
      </c>
      <c r="H21" s="9">
        <f>B21*4*C5</f>
        <v>320000</v>
      </c>
      <c r="I21" s="5"/>
      <c r="J21" s="5"/>
    </row>
    <row r="22" spans="1:10" ht="12.75">
      <c r="A22" s="5"/>
      <c r="B22" s="59">
        <v>5000</v>
      </c>
      <c r="C22" s="9">
        <f t="shared" si="0"/>
        <v>20000</v>
      </c>
      <c r="D22" s="9"/>
      <c r="E22" s="16">
        <f t="shared" si="1"/>
        <v>9000</v>
      </c>
      <c r="F22" s="9">
        <f>B22*4*C5</f>
        <v>400000</v>
      </c>
      <c r="G22" s="16">
        <f t="shared" si="2"/>
        <v>18000</v>
      </c>
      <c r="H22" s="9">
        <f>B22*4*C5</f>
        <v>400000</v>
      </c>
      <c r="I22" s="5"/>
      <c r="J22" s="5"/>
    </row>
    <row r="23" spans="1:10" ht="12.75">
      <c r="A23" s="5"/>
      <c r="B23" s="59">
        <v>5000</v>
      </c>
      <c r="C23" s="9">
        <f t="shared" si="0"/>
        <v>20000</v>
      </c>
      <c r="D23" s="9"/>
      <c r="E23" s="16">
        <f t="shared" si="1"/>
        <v>9000</v>
      </c>
      <c r="F23" s="9">
        <f>B23*4*C5</f>
        <v>400000</v>
      </c>
      <c r="G23" s="16">
        <f t="shared" si="2"/>
        <v>18000</v>
      </c>
      <c r="H23" s="9">
        <f>B23*4*C5</f>
        <v>400000</v>
      </c>
      <c r="I23" s="5"/>
      <c r="J23" s="5"/>
    </row>
    <row r="24" spans="1:10" ht="12.75">
      <c r="A24" s="5"/>
      <c r="B24" s="59">
        <v>7000</v>
      </c>
      <c r="C24" s="9">
        <f t="shared" si="0"/>
        <v>28000</v>
      </c>
      <c r="D24" s="9"/>
      <c r="E24" s="16">
        <f t="shared" si="1"/>
        <v>12600</v>
      </c>
      <c r="F24" s="9">
        <f>B24*4*C5</f>
        <v>560000</v>
      </c>
      <c r="G24" s="16">
        <f t="shared" si="2"/>
        <v>25200</v>
      </c>
      <c r="H24" s="9">
        <f>B24*4*C5</f>
        <v>560000</v>
      </c>
      <c r="I24" s="5"/>
      <c r="J24" s="5"/>
    </row>
    <row r="25" spans="1:10" ht="12.75">
      <c r="A25" s="5"/>
      <c r="B25" s="59">
        <v>8000</v>
      </c>
      <c r="C25" s="9">
        <f t="shared" si="0"/>
        <v>32000</v>
      </c>
      <c r="D25" s="9"/>
      <c r="E25" s="16">
        <f t="shared" si="1"/>
        <v>14400</v>
      </c>
      <c r="F25" s="9">
        <f>B25*4*C5</f>
        <v>640000</v>
      </c>
      <c r="G25" s="16">
        <f t="shared" si="2"/>
        <v>28800</v>
      </c>
      <c r="H25" s="9">
        <f>B25*4*C5</f>
        <v>640000</v>
      </c>
      <c r="I25" s="5"/>
      <c r="J25" s="5"/>
    </row>
    <row r="26" spans="1:10" ht="12.75">
      <c r="A26" s="5"/>
      <c r="B26" s="59">
        <v>9000</v>
      </c>
      <c r="C26" s="9">
        <f t="shared" si="0"/>
        <v>36000</v>
      </c>
      <c r="D26" s="9"/>
      <c r="E26" s="16">
        <f t="shared" si="1"/>
        <v>16200</v>
      </c>
      <c r="F26" s="9">
        <f>B26*4*C5</f>
        <v>720000</v>
      </c>
      <c r="G26" s="16">
        <f t="shared" si="2"/>
        <v>32400</v>
      </c>
      <c r="H26" s="9">
        <f>B26*4*C5</f>
        <v>720000</v>
      </c>
      <c r="I26" s="5"/>
      <c r="J26" s="5"/>
    </row>
    <row r="27" spans="1:10" ht="12.75">
      <c r="A27" s="5"/>
      <c r="B27" s="59">
        <v>10000</v>
      </c>
      <c r="C27" s="9">
        <f t="shared" si="0"/>
        <v>40000</v>
      </c>
      <c r="D27" s="9"/>
      <c r="E27" s="16">
        <f t="shared" si="1"/>
        <v>18000</v>
      </c>
      <c r="F27" s="9">
        <f>B27*4*C5</f>
        <v>800000</v>
      </c>
      <c r="G27" s="16">
        <f t="shared" si="2"/>
        <v>36000</v>
      </c>
      <c r="H27" s="9">
        <f>B27*4*C5</f>
        <v>800000</v>
      </c>
      <c r="I27" s="5"/>
      <c r="J27" s="5"/>
    </row>
    <row r="28" spans="1:10" ht="12.75">
      <c r="A28" s="5"/>
      <c r="B28" s="8"/>
      <c r="C28" s="9"/>
      <c r="D28" s="9"/>
      <c r="E28" s="16"/>
      <c r="F28" s="9"/>
      <c r="G28" s="16"/>
      <c r="H28" s="9"/>
      <c r="I28" s="5"/>
      <c r="J28" s="5"/>
    </row>
    <row r="29" spans="1:10" ht="12.75">
      <c r="A29" s="5"/>
      <c r="B29" s="58">
        <v>1500</v>
      </c>
      <c r="C29" s="9">
        <f t="shared" si="0"/>
        <v>6000</v>
      </c>
      <c r="D29" s="9"/>
      <c r="E29" s="16">
        <f>(B29*4)*3%*15</f>
        <v>2700</v>
      </c>
      <c r="F29" s="9">
        <f>B29*4*C5</f>
        <v>120000</v>
      </c>
      <c r="G29" s="16">
        <f>(B29*4)*6%*15</f>
        <v>5400</v>
      </c>
      <c r="H29" s="9">
        <f>B29*4*C5</f>
        <v>120000</v>
      </c>
      <c r="I29" s="5"/>
      <c r="J29" s="5"/>
    </row>
    <row r="30" spans="1:10" ht="12.75">
      <c r="A30" s="5"/>
      <c r="B30" s="5"/>
      <c r="C30" s="5"/>
      <c r="D30" s="5"/>
      <c r="E30" s="5"/>
      <c r="F30" s="5"/>
      <c r="G30" s="5"/>
      <c r="H30" s="5"/>
      <c r="I30" s="5"/>
      <c r="J30" s="5"/>
    </row>
    <row r="31" spans="1:10" ht="12.75">
      <c r="A31" s="5"/>
      <c r="B31" s="5" t="s">
        <v>19</v>
      </c>
      <c r="C31" s="5"/>
      <c r="D31" s="5"/>
      <c r="E31" s="5"/>
      <c r="F31" s="5"/>
      <c r="G31" s="5"/>
      <c r="H31" s="5"/>
      <c r="I31" s="5"/>
      <c r="J31" s="5"/>
    </row>
    <row r="32" spans="1:10" ht="12.75">
      <c r="A32" s="5"/>
      <c r="B32" s="5"/>
      <c r="C32" s="5"/>
      <c r="D32" s="5"/>
      <c r="E32" s="5"/>
      <c r="F32" s="5"/>
      <c r="G32" s="5"/>
      <c r="H32" s="5"/>
      <c r="I32" s="5"/>
      <c r="J32" s="5"/>
    </row>
    <row r="33" spans="1:10" ht="12.75">
      <c r="A33" s="5"/>
      <c r="B33" s="5" t="s">
        <v>21</v>
      </c>
      <c r="C33" s="5"/>
      <c r="D33" s="5"/>
      <c r="E33" s="5"/>
      <c r="F33" s="5"/>
      <c r="G33" s="5"/>
      <c r="H33" s="5"/>
      <c r="I33" s="5"/>
      <c r="J33" s="5"/>
    </row>
    <row r="34" spans="1:10" ht="12.75">
      <c r="A34" s="5"/>
      <c r="B34" s="5" t="s">
        <v>20</v>
      </c>
      <c r="C34" s="5"/>
      <c r="D34" s="5"/>
      <c r="E34" s="5"/>
      <c r="F34" s="5"/>
      <c r="G34" s="5"/>
      <c r="H34" s="5"/>
      <c r="I34" s="5"/>
      <c r="J34" s="5"/>
    </row>
    <row r="35" spans="1:10" ht="12.75">
      <c r="A35" s="5"/>
      <c r="B35" s="5"/>
      <c r="C35" s="5"/>
      <c r="D35" s="5"/>
      <c r="E35" s="5"/>
      <c r="F35" s="5"/>
      <c r="G35" s="5"/>
      <c r="H35" s="5"/>
      <c r="I35" s="5"/>
      <c r="J35" s="5"/>
    </row>
    <row r="36" spans="1:10" ht="12.75">
      <c r="A36" s="5"/>
      <c r="B36" s="5"/>
      <c r="C36" s="5"/>
      <c r="D36" s="5"/>
      <c r="E36" s="5"/>
      <c r="F36" s="5"/>
      <c r="G36" s="5"/>
      <c r="H36" s="5"/>
      <c r="I36" s="5"/>
      <c r="J36" s="5"/>
    </row>
    <row r="37" spans="1:10" ht="12.75">
      <c r="A37" s="5"/>
      <c r="B37" s="5"/>
      <c r="C37" s="5"/>
      <c r="D37" s="5"/>
      <c r="E37" s="5"/>
      <c r="F37" s="5"/>
      <c r="G37" s="5"/>
      <c r="H37" s="5"/>
      <c r="I37" s="5"/>
      <c r="J37" s="5"/>
    </row>
    <row r="38" spans="1:10" ht="12.75">
      <c r="A38" s="5"/>
      <c r="B38" s="5"/>
      <c r="C38" s="5"/>
      <c r="D38" s="5"/>
      <c r="E38" s="5"/>
      <c r="F38" s="5"/>
      <c r="G38" s="5"/>
      <c r="H38" s="5"/>
      <c r="I38" s="5"/>
      <c r="J38" s="5"/>
    </row>
    <row r="39" spans="1:10" ht="12.75">
      <c r="A39" s="5"/>
      <c r="B39" s="5"/>
      <c r="C39" s="5"/>
      <c r="D39" s="5"/>
      <c r="E39" s="5"/>
      <c r="F39" s="5"/>
      <c r="G39" s="5"/>
      <c r="H39" s="5"/>
      <c r="I39" s="5"/>
      <c r="J39" s="5"/>
    </row>
    <row r="40" spans="1:10" ht="12.75">
      <c r="A40" s="5"/>
      <c r="B40" s="5"/>
      <c r="C40" s="5"/>
      <c r="D40" s="5"/>
      <c r="E40" s="5"/>
      <c r="F40" s="5"/>
      <c r="G40" s="5"/>
      <c r="H40" s="5"/>
      <c r="I40" s="5"/>
      <c r="J40" s="5"/>
    </row>
    <row r="41" spans="1:10" ht="12.75">
      <c r="A41" s="5"/>
      <c r="B41" s="5"/>
      <c r="C41" s="5"/>
      <c r="D41" s="5"/>
      <c r="E41" s="5"/>
      <c r="F41" s="5"/>
      <c r="G41" s="5"/>
      <c r="H41" s="5"/>
      <c r="I41" s="5"/>
      <c r="J41" s="5"/>
    </row>
    <row r="42" spans="1:10" ht="12.75">
      <c r="A42" s="5"/>
      <c r="B42" s="5"/>
      <c r="C42" s="5"/>
      <c r="D42" s="5"/>
      <c r="E42" s="5"/>
      <c r="F42" s="5"/>
      <c r="G42" s="5"/>
      <c r="H42" s="5"/>
      <c r="I42" s="5"/>
      <c r="J42" s="5"/>
    </row>
    <row r="43" spans="1:10" ht="12.75">
      <c r="A43" s="5"/>
      <c r="B43" s="5"/>
      <c r="C43" s="5"/>
      <c r="D43" s="5"/>
      <c r="E43" s="5"/>
      <c r="F43" s="5"/>
      <c r="G43" s="5"/>
      <c r="H43" s="5"/>
      <c r="I43" s="5"/>
      <c r="J43" s="5"/>
    </row>
    <row r="44" spans="1:10" ht="12.75">
      <c r="A44" s="5"/>
      <c r="B44" s="5"/>
      <c r="C44" s="5"/>
      <c r="D44" s="5"/>
      <c r="E44" s="5"/>
      <c r="F44" s="5"/>
      <c r="G44" s="5"/>
      <c r="H44" s="5"/>
      <c r="I44" s="5"/>
      <c r="J44" s="5"/>
    </row>
    <row r="45" spans="1:10" ht="12.75">
      <c r="A45" s="5"/>
      <c r="B45" s="5"/>
      <c r="C45" s="5"/>
      <c r="D45" s="5"/>
      <c r="E45" s="5"/>
      <c r="F45" s="5"/>
      <c r="G45" s="5"/>
      <c r="H45" s="5"/>
      <c r="I45" s="5"/>
      <c r="J45" s="5"/>
    </row>
    <row r="46" spans="1:10" ht="12.75">
      <c r="A46" s="5"/>
      <c r="B46" s="5"/>
      <c r="C46" s="5"/>
      <c r="D46" s="5"/>
      <c r="E46" s="5"/>
      <c r="F46" s="5"/>
      <c r="G46" s="5"/>
      <c r="H46" s="5"/>
      <c r="I46" s="5"/>
      <c r="J46" s="5"/>
    </row>
    <row r="47" spans="1:10" ht="12.75">
      <c r="A47" s="5"/>
      <c r="B47" s="5"/>
      <c r="C47" s="5"/>
      <c r="D47" s="5"/>
      <c r="E47" s="5"/>
      <c r="F47" s="5"/>
      <c r="G47" s="5"/>
      <c r="H47" s="5"/>
      <c r="I47" s="5"/>
      <c r="J47" s="5"/>
    </row>
    <row r="48" spans="1:10" ht="12.75">
      <c r="A48" s="5"/>
      <c r="B48" s="5"/>
      <c r="C48" s="5"/>
      <c r="D48" s="5"/>
      <c r="E48" s="5"/>
      <c r="F48" s="5"/>
      <c r="G48" s="5"/>
      <c r="H48" s="5"/>
      <c r="I48" s="5"/>
      <c r="J48" s="5"/>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sheetData>
  <sheetProtection password="AC83" sheet="1" objects="1" scenarios="1" selectLockedCells="1"/>
  <printOptions/>
  <pageMargins left="0.75" right="0.75" top="1" bottom="1" header="0.5" footer="0.5"/>
  <pageSetup fitToHeight="1" fitToWidth="1" horizontalDpi="300" verticalDpi="300" orientation="portrait" paperSize="9" scale="97" r:id="rId2"/>
  <headerFooter alignWithMargins="0">
    <oddHeader>&amp;L&amp;"Times New Roman,Kursiv"&amp;G&amp;C&amp;A&amp;R2004-02-09</oddHeader>
    <oddFooter>&amp;LUtskrivet: &amp;D &amp;T&amp;R&amp;P</oddFooter>
  </headerFooter>
  <legacyDrawingHF r:id="rId1"/>
</worksheet>
</file>

<file path=xl/worksheets/sheet9.xml><?xml version="1.0" encoding="utf-8"?>
<worksheet xmlns="http://schemas.openxmlformats.org/spreadsheetml/2006/main" xmlns:r="http://schemas.openxmlformats.org/officeDocument/2006/relationships">
  <dimension ref="A1:N33"/>
  <sheetViews>
    <sheetView zoomScalePageLayoutView="0" workbookViewId="0" topLeftCell="A1">
      <selection activeCell="L35" sqref="L35"/>
    </sheetView>
  </sheetViews>
  <sheetFormatPr defaultColWidth="9.33203125" defaultRowHeight="12.75"/>
  <cols>
    <col min="1" max="1" width="3.16015625" style="0" customWidth="1"/>
    <col min="3" max="3" width="7.66015625" style="0" customWidth="1"/>
    <col min="4" max="13" width="10.83203125" style="0" customWidth="1"/>
  </cols>
  <sheetData>
    <row r="1" spans="1:14" ht="12.75">
      <c r="A1" s="5"/>
      <c r="B1" s="6" t="s">
        <v>1</v>
      </c>
      <c r="C1" s="5"/>
      <c r="D1" s="5"/>
      <c r="E1" s="5"/>
      <c r="F1" s="5"/>
      <c r="G1" s="5"/>
      <c r="H1" s="5"/>
      <c r="I1" s="5"/>
      <c r="J1" s="5"/>
      <c r="K1" s="5"/>
      <c r="L1" s="5"/>
      <c r="M1" s="5"/>
      <c r="N1" s="5"/>
    </row>
    <row r="2" spans="1:14" ht="12.75">
      <c r="A2" s="5"/>
      <c r="B2" s="5"/>
      <c r="C2" s="5"/>
      <c r="D2" s="5"/>
      <c r="E2" s="5"/>
      <c r="F2" s="5"/>
      <c r="G2" s="5"/>
      <c r="H2" s="5"/>
      <c r="I2" s="5"/>
      <c r="J2" s="5"/>
      <c r="K2" s="5"/>
      <c r="L2" s="5"/>
      <c r="M2" s="5"/>
      <c r="N2" s="5"/>
    </row>
    <row r="3" spans="1:14" ht="12.75">
      <c r="A3" s="5"/>
      <c r="B3" s="5" t="s">
        <v>18</v>
      </c>
      <c r="C3" s="5"/>
      <c r="D3" s="5"/>
      <c r="E3" s="5"/>
      <c r="F3" s="5"/>
      <c r="G3" s="5"/>
      <c r="H3" s="5"/>
      <c r="I3" s="5"/>
      <c r="J3" s="5"/>
      <c r="K3" s="5"/>
      <c r="L3" s="5"/>
      <c r="M3" s="5"/>
      <c r="N3" s="5"/>
    </row>
    <row r="4" spans="1:14" ht="12.75">
      <c r="A4" s="6"/>
      <c r="B4" s="5"/>
      <c r="C4" s="5"/>
      <c r="D4" s="5"/>
      <c r="E4" s="5"/>
      <c r="F4" s="5"/>
      <c r="G4" s="5"/>
      <c r="H4" s="5"/>
      <c r="I4" s="5"/>
      <c r="J4" s="5"/>
      <c r="K4" s="5"/>
      <c r="L4" s="5"/>
      <c r="M4" s="5"/>
      <c r="N4" s="5"/>
    </row>
    <row r="5" spans="1:14" ht="12.75">
      <c r="A5" s="5"/>
      <c r="B5" s="106" t="s">
        <v>17</v>
      </c>
      <c r="C5" s="106"/>
      <c r="D5" s="107" t="s">
        <v>4</v>
      </c>
      <c r="E5" s="108"/>
      <c r="F5" s="107" t="s">
        <v>6</v>
      </c>
      <c r="G5" s="108"/>
      <c r="H5" s="107" t="s">
        <v>7</v>
      </c>
      <c r="I5" s="108"/>
      <c r="J5" s="107" t="s">
        <v>10</v>
      </c>
      <c r="K5" s="108"/>
      <c r="L5" s="107" t="s">
        <v>12</v>
      </c>
      <c r="M5" s="108"/>
      <c r="N5" s="5"/>
    </row>
    <row r="6" spans="1:14" ht="12.75">
      <c r="A6" s="5"/>
      <c r="B6" s="106"/>
      <c r="C6" s="106"/>
      <c r="D6" s="107" t="s">
        <v>5</v>
      </c>
      <c r="E6" s="108"/>
      <c r="F6" s="107" t="s">
        <v>8</v>
      </c>
      <c r="G6" s="108"/>
      <c r="H6" s="107" t="s">
        <v>9</v>
      </c>
      <c r="I6" s="108"/>
      <c r="J6" s="107" t="s">
        <v>11</v>
      </c>
      <c r="K6" s="108"/>
      <c r="L6" s="107" t="s">
        <v>13</v>
      </c>
      <c r="M6" s="108"/>
      <c r="N6" s="5"/>
    </row>
    <row r="7" spans="2:14" ht="25.5">
      <c r="B7" s="6" t="s">
        <v>2</v>
      </c>
      <c r="C7" s="6"/>
      <c r="D7" s="14" t="s">
        <v>0</v>
      </c>
      <c r="E7" s="15" t="s">
        <v>3</v>
      </c>
      <c r="F7" s="14" t="s">
        <v>0</v>
      </c>
      <c r="G7" s="15" t="s">
        <v>3</v>
      </c>
      <c r="H7" s="14" t="s">
        <v>0</v>
      </c>
      <c r="I7" s="15" t="s">
        <v>3</v>
      </c>
      <c r="J7" s="14" t="s">
        <v>0</v>
      </c>
      <c r="K7" s="15" t="s">
        <v>3</v>
      </c>
      <c r="L7" s="14" t="s">
        <v>0</v>
      </c>
      <c r="M7" s="15" t="s">
        <v>3</v>
      </c>
      <c r="N7" s="5"/>
    </row>
    <row r="8" spans="1:14" ht="12.75">
      <c r="A8" s="5"/>
      <c r="B8" s="8">
        <v>1</v>
      </c>
      <c r="C8" s="5"/>
      <c r="D8" s="16">
        <f aca="true" t="shared" si="0" ref="D8:D32">B8*400</f>
        <v>400</v>
      </c>
      <c r="E8" s="17">
        <f>D8*3%</f>
        <v>12</v>
      </c>
      <c r="F8" s="16">
        <f aca="true" t="shared" si="1" ref="F8:F32">B8*800</f>
        <v>800</v>
      </c>
      <c r="G8" s="17">
        <f>F8*3%</f>
        <v>24</v>
      </c>
      <c r="H8" s="16">
        <f aca="true" t="shared" si="2" ref="H8:H32">B8*1200</f>
        <v>1200</v>
      </c>
      <c r="I8" s="17">
        <f>H8*3%</f>
        <v>36</v>
      </c>
      <c r="J8" s="16">
        <f>B8*1600</f>
        <v>1600</v>
      </c>
      <c r="K8" s="17">
        <f>J8*3%</f>
        <v>48</v>
      </c>
      <c r="L8" s="16">
        <f>B8*2000</f>
        <v>2000</v>
      </c>
      <c r="M8" s="17">
        <f>L8*3%</f>
        <v>60</v>
      </c>
      <c r="N8" s="5"/>
    </row>
    <row r="9" spans="1:14" ht="12.75">
      <c r="A9" s="5"/>
      <c r="B9" s="8">
        <v>2</v>
      </c>
      <c r="C9" s="5"/>
      <c r="D9" s="16">
        <f t="shared" si="0"/>
        <v>800</v>
      </c>
      <c r="E9" s="17">
        <f aca="true" t="shared" si="3" ref="E9:E32">D9*3%</f>
        <v>24</v>
      </c>
      <c r="F9" s="16">
        <f t="shared" si="1"/>
        <v>1600</v>
      </c>
      <c r="G9" s="17">
        <f aca="true" t="shared" si="4" ref="G9:G32">F9*3%</f>
        <v>48</v>
      </c>
      <c r="H9" s="16">
        <f t="shared" si="2"/>
        <v>2400</v>
      </c>
      <c r="I9" s="17">
        <f aca="true" t="shared" si="5" ref="I9:I32">H9*3%</f>
        <v>72</v>
      </c>
      <c r="J9" s="16">
        <f aca="true" t="shared" si="6" ref="J9:J30">B9*1600</f>
        <v>3200</v>
      </c>
      <c r="K9" s="17">
        <f aca="true" t="shared" si="7" ref="K9:K32">J9*3%</f>
        <v>96</v>
      </c>
      <c r="L9" s="16">
        <f aca="true" t="shared" si="8" ref="L9:L30">B9*2000</f>
        <v>4000</v>
      </c>
      <c r="M9" s="17">
        <f aca="true" t="shared" si="9" ref="M9:M32">L9*3%</f>
        <v>120</v>
      </c>
      <c r="N9" s="5"/>
    </row>
    <row r="10" spans="1:14" ht="12.75">
      <c r="A10" s="5"/>
      <c r="B10" s="8">
        <v>3</v>
      </c>
      <c r="C10" s="5"/>
      <c r="D10" s="16">
        <f t="shared" si="0"/>
        <v>1200</v>
      </c>
      <c r="E10" s="17">
        <f t="shared" si="3"/>
        <v>36</v>
      </c>
      <c r="F10" s="16">
        <f t="shared" si="1"/>
        <v>2400</v>
      </c>
      <c r="G10" s="17">
        <f t="shared" si="4"/>
        <v>72</v>
      </c>
      <c r="H10" s="16">
        <f t="shared" si="2"/>
        <v>3600</v>
      </c>
      <c r="I10" s="17">
        <f t="shared" si="5"/>
        <v>108</v>
      </c>
      <c r="J10" s="16">
        <f t="shared" si="6"/>
        <v>4800</v>
      </c>
      <c r="K10" s="17">
        <f t="shared" si="7"/>
        <v>144</v>
      </c>
      <c r="L10" s="16">
        <f t="shared" si="8"/>
        <v>6000</v>
      </c>
      <c r="M10" s="17">
        <f t="shared" si="9"/>
        <v>180</v>
      </c>
      <c r="N10" s="5"/>
    </row>
    <row r="11" spans="1:14" ht="12.75">
      <c r="A11" s="5"/>
      <c r="B11" s="8">
        <v>4</v>
      </c>
      <c r="C11" s="5"/>
      <c r="D11" s="16">
        <f t="shared" si="0"/>
        <v>1600</v>
      </c>
      <c r="E11" s="17">
        <f t="shared" si="3"/>
        <v>48</v>
      </c>
      <c r="F11" s="16">
        <f t="shared" si="1"/>
        <v>3200</v>
      </c>
      <c r="G11" s="17">
        <f t="shared" si="4"/>
        <v>96</v>
      </c>
      <c r="H11" s="16">
        <f t="shared" si="2"/>
        <v>4800</v>
      </c>
      <c r="I11" s="17">
        <f t="shared" si="5"/>
        <v>144</v>
      </c>
      <c r="J11" s="16">
        <f t="shared" si="6"/>
        <v>6400</v>
      </c>
      <c r="K11" s="17">
        <f t="shared" si="7"/>
        <v>192</v>
      </c>
      <c r="L11" s="16">
        <f t="shared" si="8"/>
        <v>8000</v>
      </c>
      <c r="M11" s="17">
        <f t="shared" si="9"/>
        <v>240</v>
      </c>
      <c r="N11" s="5"/>
    </row>
    <row r="12" spans="1:14" ht="12.75">
      <c r="A12" s="5"/>
      <c r="B12" s="8">
        <v>5</v>
      </c>
      <c r="C12" s="5"/>
      <c r="D12" s="16">
        <f t="shared" si="0"/>
        <v>2000</v>
      </c>
      <c r="E12" s="17">
        <f t="shared" si="3"/>
        <v>60</v>
      </c>
      <c r="F12" s="16">
        <f t="shared" si="1"/>
        <v>4000</v>
      </c>
      <c r="G12" s="17">
        <f t="shared" si="4"/>
        <v>120</v>
      </c>
      <c r="H12" s="16">
        <f t="shared" si="2"/>
        <v>6000</v>
      </c>
      <c r="I12" s="17">
        <f t="shared" si="5"/>
        <v>180</v>
      </c>
      <c r="J12" s="16">
        <f t="shared" si="6"/>
        <v>8000</v>
      </c>
      <c r="K12" s="17">
        <f t="shared" si="7"/>
        <v>240</v>
      </c>
      <c r="L12" s="16">
        <f t="shared" si="8"/>
        <v>10000</v>
      </c>
      <c r="M12" s="17">
        <f t="shared" si="9"/>
        <v>300</v>
      </c>
      <c r="N12" s="5"/>
    </row>
    <row r="13" spans="1:14" ht="12.75">
      <c r="A13" s="5"/>
      <c r="B13" s="8">
        <v>6</v>
      </c>
      <c r="C13" s="5"/>
      <c r="D13" s="16">
        <f t="shared" si="0"/>
        <v>2400</v>
      </c>
      <c r="E13" s="17">
        <f t="shared" si="3"/>
        <v>72</v>
      </c>
      <c r="F13" s="16">
        <f t="shared" si="1"/>
        <v>4800</v>
      </c>
      <c r="G13" s="17">
        <f t="shared" si="4"/>
        <v>144</v>
      </c>
      <c r="H13" s="16">
        <f t="shared" si="2"/>
        <v>7200</v>
      </c>
      <c r="I13" s="17">
        <f t="shared" si="5"/>
        <v>216</v>
      </c>
      <c r="J13" s="16">
        <f t="shared" si="6"/>
        <v>9600</v>
      </c>
      <c r="K13" s="17">
        <f t="shared" si="7"/>
        <v>288</v>
      </c>
      <c r="L13" s="16">
        <f t="shared" si="8"/>
        <v>12000</v>
      </c>
      <c r="M13" s="17">
        <f t="shared" si="9"/>
        <v>360</v>
      </c>
      <c r="N13" s="5"/>
    </row>
    <row r="14" spans="1:14" ht="12.75">
      <c r="A14" s="5"/>
      <c r="B14" s="8">
        <v>7</v>
      </c>
      <c r="C14" s="5"/>
      <c r="D14" s="16">
        <f t="shared" si="0"/>
        <v>2800</v>
      </c>
      <c r="E14" s="17">
        <f t="shared" si="3"/>
        <v>84</v>
      </c>
      <c r="F14" s="16">
        <f t="shared" si="1"/>
        <v>5600</v>
      </c>
      <c r="G14" s="17">
        <f t="shared" si="4"/>
        <v>168</v>
      </c>
      <c r="H14" s="16">
        <f t="shared" si="2"/>
        <v>8400</v>
      </c>
      <c r="I14" s="17">
        <f t="shared" si="5"/>
        <v>252</v>
      </c>
      <c r="J14" s="16">
        <f t="shared" si="6"/>
        <v>11200</v>
      </c>
      <c r="K14" s="17">
        <f t="shared" si="7"/>
        <v>336</v>
      </c>
      <c r="L14" s="16">
        <f t="shared" si="8"/>
        <v>14000</v>
      </c>
      <c r="M14" s="17">
        <f t="shared" si="9"/>
        <v>420</v>
      </c>
      <c r="N14" s="5"/>
    </row>
    <row r="15" spans="1:14" ht="12.75">
      <c r="A15" s="5"/>
      <c r="B15" s="8">
        <v>8</v>
      </c>
      <c r="C15" s="5"/>
      <c r="D15" s="16">
        <f t="shared" si="0"/>
        <v>3200</v>
      </c>
      <c r="E15" s="17">
        <f t="shared" si="3"/>
        <v>96</v>
      </c>
      <c r="F15" s="16">
        <f t="shared" si="1"/>
        <v>6400</v>
      </c>
      <c r="G15" s="17">
        <f t="shared" si="4"/>
        <v>192</v>
      </c>
      <c r="H15" s="16">
        <f t="shared" si="2"/>
        <v>9600</v>
      </c>
      <c r="I15" s="17">
        <f t="shared" si="5"/>
        <v>288</v>
      </c>
      <c r="J15" s="16">
        <f t="shared" si="6"/>
        <v>12800</v>
      </c>
      <c r="K15" s="17">
        <f t="shared" si="7"/>
        <v>384</v>
      </c>
      <c r="L15" s="16">
        <f t="shared" si="8"/>
        <v>16000</v>
      </c>
      <c r="M15" s="17">
        <f t="shared" si="9"/>
        <v>480</v>
      </c>
      <c r="N15" s="5"/>
    </row>
    <row r="16" spans="1:14" ht="12.75">
      <c r="A16" s="5"/>
      <c r="B16" s="8">
        <v>9</v>
      </c>
      <c r="C16" s="5"/>
      <c r="D16" s="16">
        <f t="shared" si="0"/>
        <v>3600</v>
      </c>
      <c r="E16" s="17">
        <f t="shared" si="3"/>
        <v>108</v>
      </c>
      <c r="F16" s="16">
        <f t="shared" si="1"/>
        <v>7200</v>
      </c>
      <c r="G16" s="17">
        <f t="shared" si="4"/>
        <v>216</v>
      </c>
      <c r="H16" s="16">
        <f t="shared" si="2"/>
        <v>10800</v>
      </c>
      <c r="I16" s="17">
        <f t="shared" si="5"/>
        <v>324</v>
      </c>
      <c r="J16" s="16">
        <f t="shared" si="6"/>
        <v>14400</v>
      </c>
      <c r="K16" s="17">
        <f t="shared" si="7"/>
        <v>432</v>
      </c>
      <c r="L16" s="16">
        <f t="shared" si="8"/>
        <v>18000</v>
      </c>
      <c r="M16" s="17">
        <f t="shared" si="9"/>
        <v>540</v>
      </c>
      <c r="N16" s="5"/>
    </row>
    <row r="17" spans="1:14" ht="12.75">
      <c r="A17" s="5"/>
      <c r="B17" s="8">
        <v>10</v>
      </c>
      <c r="C17" s="5"/>
      <c r="D17" s="16">
        <f t="shared" si="0"/>
        <v>4000</v>
      </c>
      <c r="E17" s="17">
        <f t="shared" si="3"/>
        <v>120</v>
      </c>
      <c r="F17" s="16">
        <f t="shared" si="1"/>
        <v>8000</v>
      </c>
      <c r="G17" s="17">
        <f t="shared" si="4"/>
        <v>240</v>
      </c>
      <c r="H17" s="16">
        <f t="shared" si="2"/>
        <v>12000</v>
      </c>
      <c r="I17" s="17">
        <f t="shared" si="5"/>
        <v>360</v>
      </c>
      <c r="J17" s="16">
        <f t="shared" si="6"/>
        <v>16000</v>
      </c>
      <c r="K17" s="17">
        <f t="shared" si="7"/>
        <v>480</v>
      </c>
      <c r="L17" s="16">
        <f t="shared" si="8"/>
        <v>20000</v>
      </c>
      <c r="M17" s="17">
        <f t="shared" si="9"/>
        <v>600</v>
      </c>
      <c r="N17" s="5"/>
    </row>
    <row r="18" spans="1:14" ht="12.75">
      <c r="A18" s="5"/>
      <c r="B18" s="8">
        <v>11</v>
      </c>
      <c r="C18" s="5"/>
      <c r="D18" s="16">
        <f t="shared" si="0"/>
        <v>4400</v>
      </c>
      <c r="E18" s="17">
        <f t="shared" si="3"/>
        <v>132</v>
      </c>
      <c r="F18" s="16">
        <f t="shared" si="1"/>
        <v>8800</v>
      </c>
      <c r="G18" s="17">
        <f t="shared" si="4"/>
        <v>264</v>
      </c>
      <c r="H18" s="16">
        <f t="shared" si="2"/>
        <v>13200</v>
      </c>
      <c r="I18" s="17">
        <f t="shared" si="5"/>
        <v>396</v>
      </c>
      <c r="J18" s="16">
        <f t="shared" si="6"/>
        <v>17600</v>
      </c>
      <c r="K18" s="17">
        <f t="shared" si="7"/>
        <v>528</v>
      </c>
      <c r="L18" s="16">
        <f t="shared" si="8"/>
        <v>22000</v>
      </c>
      <c r="M18" s="17">
        <f t="shared" si="9"/>
        <v>660</v>
      </c>
      <c r="N18" s="5"/>
    </row>
    <row r="19" spans="1:14" ht="12.75">
      <c r="A19" s="5"/>
      <c r="B19" s="8">
        <v>12</v>
      </c>
      <c r="C19" s="5"/>
      <c r="D19" s="16">
        <f t="shared" si="0"/>
        <v>4800</v>
      </c>
      <c r="E19" s="17">
        <f t="shared" si="3"/>
        <v>144</v>
      </c>
      <c r="F19" s="16">
        <f t="shared" si="1"/>
        <v>9600</v>
      </c>
      <c r="G19" s="17">
        <f t="shared" si="4"/>
        <v>288</v>
      </c>
      <c r="H19" s="16">
        <f t="shared" si="2"/>
        <v>14400</v>
      </c>
      <c r="I19" s="17">
        <f t="shared" si="5"/>
        <v>432</v>
      </c>
      <c r="J19" s="16">
        <f t="shared" si="6"/>
        <v>19200</v>
      </c>
      <c r="K19" s="17">
        <f t="shared" si="7"/>
        <v>576</v>
      </c>
      <c r="L19" s="16">
        <f t="shared" si="8"/>
        <v>24000</v>
      </c>
      <c r="M19" s="17">
        <f t="shared" si="9"/>
        <v>720</v>
      </c>
      <c r="N19" s="5"/>
    </row>
    <row r="20" spans="1:14" ht="12.75">
      <c r="A20" s="5"/>
      <c r="B20" s="8">
        <v>13</v>
      </c>
      <c r="C20" s="5"/>
      <c r="D20" s="16">
        <f t="shared" si="0"/>
        <v>5200</v>
      </c>
      <c r="E20" s="17">
        <f t="shared" si="3"/>
        <v>156</v>
      </c>
      <c r="F20" s="16">
        <f t="shared" si="1"/>
        <v>10400</v>
      </c>
      <c r="G20" s="17">
        <f t="shared" si="4"/>
        <v>312</v>
      </c>
      <c r="H20" s="16">
        <f t="shared" si="2"/>
        <v>15600</v>
      </c>
      <c r="I20" s="17">
        <f t="shared" si="5"/>
        <v>468</v>
      </c>
      <c r="J20" s="16">
        <f t="shared" si="6"/>
        <v>20800</v>
      </c>
      <c r="K20" s="17">
        <f t="shared" si="7"/>
        <v>624</v>
      </c>
      <c r="L20" s="16">
        <f t="shared" si="8"/>
        <v>26000</v>
      </c>
      <c r="M20" s="17">
        <f t="shared" si="9"/>
        <v>780</v>
      </c>
      <c r="N20" s="5"/>
    </row>
    <row r="21" spans="1:14" ht="12.75">
      <c r="A21" s="5"/>
      <c r="B21" s="8">
        <v>14</v>
      </c>
      <c r="C21" s="5"/>
      <c r="D21" s="16">
        <f t="shared" si="0"/>
        <v>5600</v>
      </c>
      <c r="E21" s="17">
        <f t="shared" si="3"/>
        <v>168</v>
      </c>
      <c r="F21" s="16">
        <f t="shared" si="1"/>
        <v>11200</v>
      </c>
      <c r="G21" s="17">
        <f t="shared" si="4"/>
        <v>336</v>
      </c>
      <c r="H21" s="16">
        <f t="shared" si="2"/>
        <v>16800</v>
      </c>
      <c r="I21" s="17">
        <f t="shared" si="5"/>
        <v>504</v>
      </c>
      <c r="J21" s="16">
        <f t="shared" si="6"/>
        <v>22400</v>
      </c>
      <c r="K21" s="17">
        <f t="shared" si="7"/>
        <v>672</v>
      </c>
      <c r="L21" s="16">
        <f t="shared" si="8"/>
        <v>28000</v>
      </c>
      <c r="M21" s="17">
        <f t="shared" si="9"/>
        <v>840</v>
      </c>
      <c r="N21" s="5"/>
    </row>
    <row r="22" spans="1:14" ht="12.75">
      <c r="A22" s="10"/>
      <c r="B22" s="3">
        <v>15</v>
      </c>
      <c r="C22" s="2"/>
      <c r="D22" s="18">
        <f t="shared" si="0"/>
        <v>6000</v>
      </c>
      <c r="E22" s="1">
        <f t="shared" si="3"/>
        <v>180</v>
      </c>
      <c r="F22" s="18">
        <f t="shared" si="1"/>
        <v>12000</v>
      </c>
      <c r="G22" s="1">
        <f t="shared" si="4"/>
        <v>360</v>
      </c>
      <c r="H22" s="18">
        <f t="shared" si="2"/>
        <v>18000</v>
      </c>
      <c r="I22" s="1">
        <f t="shared" si="5"/>
        <v>540</v>
      </c>
      <c r="J22" s="18">
        <f t="shared" si="6"/>
        <v>24000</v>
      </c>
      <c r="K22" s="1">
        <f t="shared" si="7"/>
        <v>720</v>
      </c>
      <c r="L22" s="18">
        <f t="shared" si="8"/>
        <v>30000</v>
      </c>
      <c r="M22" s="1">
        <f t="shared" si="9"/>
        <v>900</v>
      </c>
      <c r="N22" s="5"/>
    </row>
    <row r="23" spans="1:14" ht="12.75">
      <c r="A23" s="5"/>
      <c r="B23" s="8">
        <v>16</v>
      </c>
      <c r="C23" s="5"/>
      <c r="D23" s="16">
        <f t="shared" si="0"/>
        <v>6400</v>
      </c>
      <c r="E23" s="17">
        <f t="shared" si="3"/>
        <v>192</v>
      </c>
      <c r="F23" s="16">
        <f t="shared" si="1"/>
        <v>12800</v>
      </c>
      <c r="G23" s="17">
        <f t="shared" si="4"/>
        <v>384</v>
      </c>
      <c r="H23" s="16">
        <f t="shared" si="2"/>
        <v>19200</v>
      </c>
      <c r="I23" s="17">
        <f t="shared" si="5"/>
        <v>576</v>
      </c>
      <c r="J23" s="16">
        <f t="shared" si="6"/>
        <v>25600</v>
      </c>
      <c r="K23" s="17">
        <f t="shared" si="7"/>
        <v>768</v>
      </c>
      <c r="L23" s="16">
        <f t="shared" si="8"/>
        <v>32000</v>
      </c>
      <c r="M23" s="17">
        <f t="shared" si="9"/>
        <v>960</v>
      </c>
      <c r="N23" s="5"/>
    </row>
    <row r="24" spans="1:14" ht="12.75">
      <c r="A24" s="5"/>
      <c r="B24" s="8">
        <v>17</v>
      </c>
      <c r="C24" s="5"/>
      <c r="D24" s="16">
        <f t="shared" si="0"/>
        <v>6800</v>
      </c>
      <c r="E24" s="17">
        <f t="shared" si="3"/>
        <v>204</v>
      </c>
      <c r="F24" s="16">
        <f t="shared" si="1"/>
        <v>13600</v>
      </c>
      <c r="G24" s="17">
        <f t="shared" si="4"/>
        <v>408</v>
      </c>
      <c r="H24" s="16">
        <f t="shared" si="2"/>
        <v>20400</v>
      </c>
      <c r="I24" s="17">
        <f t="shared" si="5"/>
        <v>612</v>
      </c>
      <c r="J24" s="16">
        <f t="shared" si="6"/>
        <v>27200</v>
      </c>
      <c r="K24" s="17">
        <f t="shared" si="7"/>
        <v>816</v>
      </c>
      <c r="L24" s="16">
        <f t="shared" si="8"/>
        <v>34000</v>
      </c>
      <c r="M24" s="17">
        <f t="shared" si="9"/>
        <v>1020</v>
      </c>
      <c r="N24" s="5"/>
    </row>
    <row r="25" spans="1:14" ht="12.75">
      <c r="A25" s="5"/>
      <c r="B25" s="8">
        <v>18</v>
      </c>
      <c r="C25" s="5"/>
      <c r="D25" s="16">
        <f t="shared" si="0"/>
        <v>7200</v>
      </c>
      <c r="E25" s="17">
        <f t="shared" si="3"/>
        <v>216</v>
      </c>
      <c r="F25" s="16">
        <f t="shared" si="1"/>
        <v>14400</v>
      </c>
      <c r="G25" s="17">
        <f t="shared" si="4"/>
        <v>432</v>
      </c>
      <c r="H25" s="16">
        <f t="shared" si="2"/>
        <v>21600</v>
      </c>
      <c r="I25" s="17">
        <f t="shared" si="5"/>
        <v>648</v>
      </c>
      <c r="J25" s="16">
        <f t="shared" si="6"/>
        <v>28800</v>
      </c>
      <c r="K25" s="17">
        <f t="shared" si="7"/>
        <v>864</v>
      </c>
      <c r="L25" s="16">
        <f t="shared" si="8"/>
        <v>36000</v>
      </c>
      <c r="M25" s="17">
        <f t="shared" si="9"/>
        <v>1080</v>
      </c>
      <c r="N25" s="5"/>
    </row>
    <row r="26" spans="1:14" ht="12.75">
      <c r="A26" s="5"/>
      <c r="B26" s="8">
        <v>19</v>
      </c>
      <c r="C26" s="5"/>
      <c r="D26" s="16">
        <f t="shared" si="0"/>
        <v>7600</v>
      </c>
      <c r="E26" s="17">
        <f t="shared" si="3"/>
        <v>228</v>
      </c>
      <c r="F26" s="16">
        <f t="shared" si="1"/>
        <v>15200</v>
      </c>
      <c r="G26" s="17">
        <f t="shared" si="4"/>
        <v>456</v>
      </c>
      <c r="H26" s="16">
        <f t="shared" si="2"/>
        <v>22800</v>
      </c>
      <c r="I26" s="17">
        <f t="shared" si="5"/>
        <v>684</v>
      </c>
      <c r="J26" s="16">
        <f t="shared" si="6"/>
        <v>30400</v>
      </c>
      <c r="K26" s="17">
        <f t="shared" si="7"/>
        <v>912</v>
      </c>
      <c r="L26" s="16">
        <f t="shared" si="8"/>
        <v>38000</v>
      </c>
      <c r="M26" s="17">
        <f t="shared" si="9"/>
        <v>1140</v>
      </c>
      <c r="N26" s="5"/>
    </row>
    <row r="27" spans="1:14" ht="12.75">
      <c r="A27" s="5"/>
      <c r="B27" s="11">
        <v>20</v>
      </c>
      <c r="C27" s="12"/>
      <c r="D27" s="19">
        <f t="shared" si="0"/>
        <v>8000</v>
      </c>
      <c r="E27" s="17">
        <f t="shared" si="3"/>
        <v>240</v>
      </c>
      <c r="F27" s="19">
        <f t="shared" si="1"/>
        <v>16000</v>
      </c>
      <c r="G27" s="17">
        <f t="shared" si="4"/>
        <v>480</v>
      </c>
      <c r="H27" s="19">
        <f t="shared" si="2"/>
        <v>24000</v>
      </c>
      <c r="I27" s="17">
        <f t="shared" si="5"/>
        <v>720</v>
      </c>
      <c r="J27" s="19">
        <f t="shared" si="6"/>
        <v>32000</v>
      </c>
      <c r="K27" s="17">
        <f t="shared" si="7"/>
        <v>960</v>
      </c>
      <c r="L27" s="19">
        <f t="shared" si="8"/>
        <v>40000</v>
      </c>
      <c r="M27" s="17">
        <f t="shared" si="9"/>
        <v>1200</v>
      </c>
      <c r="N27" s="5"/>
    </row>
    <row r="28" spans="1:14" ht="12.75">
      <c r="A28" s="5"/>
      <c r="B28" s="8">
        <v>21</v>
      </c>
      <c r="C28" s="5"/>
      <c r="D28" s="16">
        <f t="shared" si="0"/>
        <v>8400</v>
      </c>
      <c r="E28" s="17">
        <f t="shared" si="3"/>
        <v>252</v>
      </c>
      <c r="F28" s="16">
        <f t="shared" si="1"/>
        <v>16800</v>
      </c>
      <c r="G28" s="17">
        <f t="shared" si="4"/>
        <v>504</v>
      </c>
      <c r="H28" s="16">
        <f t="shared" si="2"/>
        <v>25200</v>
      </c>
      <c r="I28" s="17">
        <f t="shared" si="5"/>
        <v>756</v>
      </c>
      <c r="J28" s="16">
        <f t="shared" si="6"/>
        <v>33600</v>
      </c>
      <c r="K28" s="17">
        <f t="shared" si="7"/>
        <v>1008</v>
      </c>
      <c r="L28" s="16">
        <f t="shared" si="8"/>
        <v>42000</v>
      </c>
      <c r="M28" s="17">
        <f t="shared" si="9"/>
        <v>1260</v>
      </c>
      <c r="N28" s="5"/>
    </row>
    <row r="29" spans="1:14" ht="12.75">
      <c r="A29" s="5"/>
      <c r="B29" s="8">
        <v>22</v>
      </c>
      <c r="C29" s="5"/>
      <c r="D29" s="16">
        <f t="shared" si="0"/>
        <v>8800</v>
      </c>
      <c r="E29" s="17">
        <f t="shared" si="3"/>
        <v>264</v>
      </c>
      <c r="F29" s="16">
        <f t="shared" si="1"/>
        <v>17600</v>
      </c>
      <c r="G29" s="17">
        <f t="shared" si="4"/>
        <v>528</v>
      </c>
      <c r="H29" s="16">
        <f t="shared" si="2"/>
        <v>26400</v>
      </c>
      <c r="I29" s="17">
        <f t="shared" si="5"/>
        <v>792</v>
      </c>
      <c r="J29" s="16">
        <f t="shared" si="6"/>
        <v>35200</v>
      </c>
      <c r="K29" s="17">
        <f t="shared" si="7"/>
        <v>1056</v>
      </c>
      <c r="L29" s="16">
        <f t="shared" si="8"/>
        <v>44000</v>
      </c>
      <c r="M29" s="17">
        <f t="shared" si="9"/>
        <v>1320</v>
      </c>
      <c r="N29" s="5"/>
    </row>
    <row r="30" spans="1:14" ht="12.75">
      <c r="A30" s="5"/>
      <c r="B30" s="8">
        <v>23</v>
      </c>
      <c r="C30" s="5"/>
      <c r="D30" s="16">
        <f t="shared" si="0"/>
        <v>9200</v>
      </c>
      <c r="E30" s="17">
        <f t="shared" si="3"/>
        <v>276</v>
      </c>
      <c r="F30" s="16">
        <f t="shared" si="1"/>
        <v>18400</v>
      </c>
      <c r="G30" s="17">
        <f t="shared" si="4"/>
        <v>552</v>
      </c>
      <c r="H30" s="16">
        <f t="shared" si="2"/>
        <v>27600</v>
      </c>
      <c r="I30" s="17">
        <f t="shared" si="5"/>
        <v>828</v>
      </c>
      <c r="J30" s="16">
        <f t="shared" si="6"/>
        <v>36800</v>
      </c>
      <c r="K30" s="17">
        <f t="shared" si="7"/>
        <v>1104</v>
      </c>
      <c r="L30" s="16">
        <f t="shared" si="8"/>
        <v>46000</v>
      </c>
      <c r="M30" s="17">
        <f t="shared" si="9"/>
        <v>1380</v>
      </c>
      <c r="N30" s="5"/>
    </row>
    <row r="31" spans="1:14" ht="12.75">
      <c r="A31" s="5"/>
      <c r="B31" s="8">
        <v>24</v>
      </c>
      <c r="C31" s="5"/>
      <c r="D31" s="16">
        <f t="shared" si="0"/>
        <v>9600</v>
      </c>
      <c r="E31" s="17">
        <f t="shared" si="3"/>
        <v>288</v>
      </c>
      <c r="F31" s="16">
        <f t="shared" si="1"/>
        <v>19200</v>
      </c>
      <c r="G31" s="17">
        <f t="shared" si="4"/>
        <v>576</v>
      </c>
      <c r="H31" s="16">
        <f t="shared" si="2"/>
        <v>28800</v>
      </c>
      <c r="I31" s="17">
        <f t="shared" si="5"/>
        <v>864</v>
      </c>
      <c r="J31" s="16">
        <f>B31*1600</f>
        <v>38400</v>
      </c>
      <c r="K31" s="17">
        <f t="shared" si="7"/>
        <v>1152</v>
      </c>
      <c r="L31" s="16">
        <f>B31*2000</f>
        <v>48000</v>
      </c>
      <c r="M31" s="17">
        <f t="shared" si="9"/>
        <v>1440</v>
      </c>
      <c r="N31" s="5"/>
    </row>
    <row r="32" spans="1:14" ht="12.75">
      <c r="A32" s="5"/>
      <c r="B32" s="8">
        <v>25</v>
      </c>
      <c r="C32" s="5"/>
      <c r="D32" s="16">
        <f t="shared" si="0"/>
        <v>10000</v>
      </c>
      <c r="E32" s="17">
        <f t="shared" si="3"/>
        <v>300</v>
      </c>
      <c r="F32" s="16">
        <f t="shared" si="1"/>
        <v>20000</v>
      </c>
      <c r="G32" s="17">
        <f t="shared" si="4"/>
        <v>600</v>
      </c>
      <c r="H32" s="16">
        <f t="shared" si="2"/>
        <v>30000</v>
      </c>
      <c r="I32" s="17">
        <f t="shared" si="5"/>
        <v>900</v>
      </c>
      <c r="J32" s="16">
        <f>B32*1600</f>
        <v>40000</v>
      </c>
      <c r="K32" s="17">
        <f t="shared" si="7"/>
        <v>1200</v>
      </c>
      <c r="L32" s="16">
        <f>B32*2000</f>
        <v>50000</v>
      </c>
      <c r="M32" s="17">
        <f t="shared" si="9"/>
        <v>1500</v>
      </c>
      <c r="N32" s="5"/>
    </row>
    <row r="33" spans="1:14" ht="12.75">
      <c r="A33" s="5"/>
      <c r="B33" s="5"/>
      <c r="C33" s="5"/>
      <c r="D33" s="5"/>
      <c r="E33" s="5"/>
      <c r="F33" s="5"/>
      <c r="G33" s="5"/>
      <c r="H33" s="5"/>
      <c r="I33" s="5"/>
      <c r="J33" s="5"/>
      <c r="K33" s="5"/>
      <c r="L33" s="5"/>
      <c r="M33" s="5"/>
      <c r="N33" s="5"/>
    </row>
  </sheetData>
  <sheetProtection password="AC83" sheet="1" objects="1" scenarios="1" selectLockedCells="1"/>
  <mergeCells count="11">
    <mergeCell ref="J6:K6"/>
    <mergeCell ref="L6:M6"/>
    <mergeCell ref="J5:K5"/>
    <mergeCell ref="L5:M5"/>
    <mergeCell ref="D6:E6"/>
    <mergeCell ref="B5:C6"/>
    <mergeCell ref="D5:E5"/>
    <mergeCell ref="F5:G5"/>
    <mergeCell ref="H5:I5"/>
    <mergeCell ref="F6:G6"/>
    <mergeCell ref="H6:I6"/>
  </mergeCells>
  <printOptions/>
  <pageMargins left="0.75" right="0.75" top="1" bottom="1" header="0.5" footer="0.5"/>
  <pageSetup horizontalDpi="300" verticalDpi="300" orientation="landscape" paperSize="9" r:id="rId2"/>
  <headerFooter alignWithMargins="0">
    <oddHeader>&amp;L&amp;"Times New Roman,Kursiv"&amp;G&amp;C&amp;A&amp;R2004-02-09</oddHeader>
    <oddFooter>&amp;LUtskrivet: &amp;D &amp;T&amp;R&amp;P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EmergencyINFO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Uträkning för skumbrandsläckning</dc:title>
  <dc:subject>Skumbrandsläckning</dc:subject>
  <dc:creator>Sven Johnson</dc:creator>
  <cp:keywords>skum, brandsläckning, premix, spillbrand, lättskum, skumvätska</cp:keywords>
  <dc:description/>
  <cp:lastModifiedBy>EmergencyInfo</cp:lastModifiedBy>
  <cp:lastPrinted>2009-02-26T21:27:55Z</cp:lastPrinted>
  <dcterms:created xsi:type="dcterms:W3CDTF">2000-02-07T10:19:35Z</dcterms:created>
  <dcterms:modified xsi:type="dcterms:W3CDTF">2009-08-04T19:07:49Z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-2129059636</vt:i4>
  </property>
  <property fmtid="{D5CDD505-2E9C-101B-9397-08002B2CF9AE}" pid="3" name="_EmailSubject">
    <vt:lpwstr>Vattenuträkning</vt:lpwstr>
  </property>
  <property fmtid="{D5CDD505-2E9C-101B-9397-08002B2CF9AE}" pid="4" name="_AuthorEmail">
    <vt:lpwstr>sven.johnson@emergencyinfo.se</vt:lpwstr>
  </property>
  <property fmtid="{D5CDD505-2E9C-101B-9397-08002B2CF9AE}" pid="5" name="_AuthorEmailDisplayName">
    <vt:lpwstr>Sven Johnson</vt:lpwstr>
  </property>
  <property fmtid="{D5CDD505-2E9C-101B-9397-08002B2CF9AE}" pid="6" name="_ReviewingToolsShownOnce">
    <vt:lpwstr/>
  </property>
</Properties>
</file>