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9990" firstSheet="2" activeTab="4"/>
  </bookViews>
  <sheets>
    <sheet name="Förord" sheetId="1" r:id="rId1"/>
    <sheet name="Viktiga Data" sheetId="2" r:id="rId2"/>
    <sheet name="Beräkning Riskområden" sheetId="3" r:id="rId3"/>
    <sheet name="Graf Riskområden" sheetId="4" r:id="rId4"/>
    <sheet name="Källstyrka Gas &amp; Vätska" sheetId="5" r:id="rId5"/>
  </sheets>
  <definedNames>
    <definedName name="_xlnm.Print_Area" localSheetId="2">'Beräkning Riskområden'!$A$1:$O$35</definedName>
    <definedName name="_xlnm.Print_Area" localSheetId="3">'Graf Riskområden'!$A$1:$S$69</definedName>
    <definedName name="_xlnm.Print_Area" localSheetId="4">'Källstyrka Gas &amp; Vätska'!$A$1:$P$40</definedName>
  </definedNames>
  <calcPr fullCalcOnLoad="1"/>
</workbook>
</file>

<file path=xl/sharedStrings.xml><?xml version="1.0" encoding="utf-8"?>
<sst xmlns="http://schemas.openxmlformats.org/spreadsheetml/2006/main" count="184" uniqueCount="122">
  <si>
    <t>Riskområde vid vätskefasutsläpp</t>
  </si>
  <si>
    <t>Area m2</t>
  </si>
  <si>
    <t>kPa</t>
  </si>
  <si>
    <r>
      <t>m</t>
    </r>
    <r>
      <rPr>
        <vertAlign val="superscript"/>
        <sz val="10"/>
        <rFont val="Arial"/>
        <family val="2"/>
      </rPr>
      <t>2</t>
    </r>
  </si>
  <si>
    <t>Vindfaktor</t>
  </si>
  <si>
    <t>Vindstilla</t>
  </si>
  <si>
    <t>RISKOMRÅDE</t>
  </si>
  <si>
    <t>Area på spill</t>
  </si>
  <si>
    <t>Beräknat riskområde</t>
  </si>
  <si>
    <t>Meter</t>
  </si>
  <si>
    <t>3-5 m/s byig</t>
  </si>
  <si>
    <t>2-3 m/s stadig</t>
  </si>
  <si>
    <t>5-10 m/s stadig</t>
  </si>
  <si>
    <t>10-15 m/s stadig</t>
  </si>
  <si>
    <t>medvind</t>
  </si>
  <si>
    <t>motvind</t>
  </si>
  <si>
    <r>
      <t>cm</t>
    </r>
    <r>
      <rPr>
        <vertAlign val="superscript"/>
        <sz val="10"/>
        <rFont val="Arial"/>
        <family val="2"/>
      </rPr>
      <t>2</t>
    </r>
  </si>
  <si>
    <t>Hålstorlek</t>
  </si>
  <si>
    <t xml:space="preserve">Hålets yta </t>
  </si>
  <si>
    <t>kg/s</t>
  </si>
  <si>
    <t>Beräknad källstyrka</t>
  </si>
  <si>
    <t>Area i tum</t>
  </si>
  <si>
    <t>Area i cm2</t>
  </si>
  <si>
    <t>½ "</t>
  </si>
  <si>
    <t>1 "</t>
  </si>
  <si>
    <t>2 "</t>
  </si>
  <si>
    <t>3 "</t>
  </si>
  <si>
    <t>4 "</t>
  </si>
  <si>
    <t>5 "</t>
  </si>
  <si>
    <t>5 cm</t>
  </si>
  <si>
    <t>10 cm</t>
  </si>
  <si>
    <t>15 cm</t>
  </si>
  <si>
    <t>20 cm</t>
  </si>
  <si>
    <t>25 cm</t>
  </si>
  <si>
    <t>1 cm</t>
  </si>
  <si>
    <t>Rörstorlek  Ø cm</t>
  </si>
  <si>
    <t>Rörstorlek  Ø</t>
  </si>
  <si>
    <t>liter/sekund</t>
  </si>
  <si>
    <t>liter/minut</t>
  </si>
  <si>
    <t>Vätskehöjd</t>
  </si>
  <si>
    <t>Tankens yta</t>
  </si>
  <si>
    <t>m</t>
  </si>
  <si>
    <t xml:space="preserve">Tid </t>
  </si>
  <si>
    <t>Vätskehöjd när utsläppet börjar</t>
  </si>
  <si>
    <t>Bottenytan på tanken</t>
  </si>
  <si>
    <t>Tid efter läckagets start</t>
  </si>
  <si>
    <t>minuter</t>
  </si>
  <si>
    <t>Beräknad tömningstid</t>
  </si>
  <si>
    <t>Viktiga data Farligt Godskort alt. RIB eller varuinformationsblad</t>
  </si>
  <si>
    <t>Flampunkt °C</t>
  </si>
  <si>
    <t>Brännbarhetsområde vol %</t>
  </si>
  <si>
    <t>Termisk tändpunkt °C</t>
  </si>
  <si>
    <t>Löslighet</t>
  </si>
  <si>
    <t>Log Pow</t>
  </si>
  <si>
    <t>Nedbrytbarhet</t>
  </si>
  <si>
    <t>Utseende</t>
  </si>
  <si>
    <t>Lukt</t>
  </si>
  <si>
    <t>Molekylvikt</t>
  </si>
  <si>
    <t>Flyktighet</t>
  </si>
  <si>
    <t>Densitets tal i luft</t>
  </si>
  <si>
    <t>Hygieniskt gränsvärde PPM</t>
  </si>
  <si>
    <t>Förnimbarhetsgräns PPM</t>
  </si>
  <si>
    <t>Kortidsverkan PPM</t>
  </si>
  <si>
    <t>IDLH PPM</t>
  </si>
  <si>
    <t>Toxicitet</t>
  </si>
  <si>
    <t>Ekotoxicitet</t>
  </si>
  <si>
    <t>UB</t>
  </si>
  <si>
    <t>ÖB</t>
  </si>
  <si>
    <t>n/a</t>
  </si>
  <si>
    <t>Smältpunkt °C</t>
  </si>
  <si>
    <t>Kokpunkt °C</t>
  </si>
  <si>
    <t>Viskocitet cSt</t>
  </si>
  <si>
    <r>
      <t>Densitet kg/m</t>
    </r>
    <r>
      <rPr>
        <b/>
        <vertAlign val="superscript"/>
        <sz val="10"/>
        <rFont val="Arial"/>
        <family val="2"/>
      </rPr>
      <t>3</t>
    </r>
  </si>
  <si>
    <t>Kritisk temperatur °C</t>
  </si>
  <si>
    <t>Mättnadskoncentration vol %</t>
  </si>
  <si>
    <t>1,0 luft</t>
  </si>
  <si>
    <t>Dagens ångtryck enligt ångtryckskurva</t>
  </si>
  <si>
    <t>(annars ångtryck enligt beslutsstöd Farligt godskort/RIB/transportkort)</t>
  </si>
  <si>
    <t>Ångtryck kPa 20 °C</t>
  </si>
  <si>
    <t>Ångtryck kPa 50 °C/ RIB</t>
  </si>
  <si>
    <t>Ångtryck kPa 5 °C/ RIB</t>
  </si>
  <si>
    <t>Faktor</t>
  </si>
  <si>
    <t>KTV, TGV, NGV</t>
  </si>
  <si>
    <t>Hygieniskt gränsvärde</t>
  </si>
  <si>
    <t>för brännbarhetsområdet (UB)</t>
  </si>
  <si>
    <t>Förnimbarhetsgräns</t>
  </si>
  <si>
    <t>IDLH</t>
  </si>
  <si>
    <t>Hygieniskt gransvärde</t>
  </si>
  <si>
    <t>Brännbarhetsområde / ATEX godkänd utrustning</t>
  </si>
  <si>
    <t>KÄLLSTYRKA GAS</t>
  </si>
  <si>
    <t>Beräknad källstyrka gas</t>
  </si>
  <si>
    <t>Källstyrka vid utsläpp av tryckkondenserad gas i vätskefas och vid utsläpp av trycklöst lagrad vätska</t>
  </si>
  <si>
    <t>KÄLLSTYRKA VÄTSKA</t>
  </si>
  <si>
    <t>TÖMMNINGSTID VÄTSKA</t>
  </si>
  <si>
    <t>TÖMMNINGSTID TANK</t>
  </si>
  <si>
    <t>Volym tank</t>
  </si>
  <si>
    <r>
      <t>m</t>
    </r>
    <r>
      <rPr>
        <vertAlign val="superscript"/>
        <sz val="10"/>
        <rFont val="Arial"/>
        <family val="2"/>
      </rPr>
      <t>3</t>
    </r>
  </si>
  <si>
    <t>Diameter tank</t>
  </si>
  <si>
    <t>Längd tank</t>
  </si>
  <si>
    <t>tt:mm:ss</t>
  </si>
  <si>
    <t>Meter för ATEX godkänd utrustning</t>
  </si>
  <si>
    <t>(Rekommenderat riskområde)</t>
  </si>
  <si>
    <t>Ångtrycket måste vara mer 100 kPa för att formeln skall ge ett värde (denna sida är länkad till fliken viktiga data)</t>
  </si>
  <si>
    <t>Area</t>
  </si>
  <si>
    <t>UN Nummer</t>
  </si>
  <si>
    <t>Farlighets nr</t>
  </si>
  <si>
    <t>Ämne:</t>
  </si>
  <si>
    <t>BESLUTSSTÖD FÖR RÄDDNINGSTJÄNSTEN</t>
  </si>
  <si>
    <r>
      <t>Emergency</t>
    </r>
    <r>
      <rPr>
        <sz val="14"/>
        <rFont val="Times New Roman"/>
        <family val="1"/>
      </rPr>
      <t>INFO</t>
    </r>
  </si>
  <si>
    <t>Ångtryck</t>
  </si>
  <si>
    <t>Förslag på yttre avspärrning/ Grön zon</t>
  </si>
  <si>
    <t>Kortidsverkan *</t>
  </si>
  <si>
    <t>* Förslag på riksområde/ Gul zon</t>
  </si>
  <si>
    <r>
      <t xml:space="preserve">Kortidsverkan </t>
    </r>
    <r>
      <rPr>
        <sz val="12"/>
        <rFont val="Arial"/>
        <family val="2"/>
      </rPr>
      <t>*</t>
    </r>
  </si>
  <si>
    <t>meter</t>
  </si>
  <si>
    <t>Förslag på grön zon</t>
  </si>
  <si>
    <t>* Förslag på Gul zon</t>
  </si>
  <si>
    <t>Ångtrycket måste vara mindre än 100 kPa för att beräkna riskområde. (Denna flik är länkad till fliken Viktiga Data)</t>
  </si>
  <si>
    <t>Trycklöst lagrad vätska</t>
  </si>
  <si>
    <t>Fyll i de uppgifter ni har för beräkning</t>
  </si>
  <si>
    <t>OBS! föreslagna riskområden är att betrakta som tumregler då några värden är uppskattade.</t>
  </si>
  <si>
    <t>Tryckkondenserad gas (Ångtrycket måste vara mer 100 kPa för att formeln skall ge ett värde)</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</si>
</sst>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 _k_r_-;\-* #,##0\ _k_r_-;_-* &quot;-&quot;??\ _k_r_-;_-@_-"/>
    <numFmt numFmtId="165" formatCode="[h]:mm:ss;@"/>
  </numFmts>
  <fonts count="55">
    <font>
      <sz val="10"/>
      <name val="Arial"/>
      <family val="0"/>
    </font>
    <font>
      <sz val="11"/>
      <color indexed="8"/>
      <name val="Calibri"/>
      <family val="2"/>
    </font>
    <font>
      <sz val="8"/>
      <name val="Arial"/>
      <family val="2"/>
    </font>
    <font>
      <vertAlign val="superscript"/>
      <sz val="10"/>
      <name val="Arial"/>
      <family val="2"/>
    </font>
    <font>
      <b/>
      <sz val="10"/>
      <name val="Arial"/>
      <family val="2"/>
    </font>
    <font>
      <b/>
      <sz val="18"/>
      <name val="Arial"/>
      <family val="2"/>
    </font>
    <font>
      <b/>
      <sz val="14"/>
      <name val="Arial"/>
      <family val="2"/>
    </font>
    <font>
      <b/>
      <vertAlign val="superscript"/>
      <sz val="10"/>
      <name val="Arial"/>
      <family val="2"/>
    </font>
    <font>
      <sz val="10"/>
      <name val="Times New Roman"/>
      <family val="1"/>
    </font>
    <font>
      <sz val="8"/>
      <name val="Times New Roman"/>
      <family val="1"/>
    </font>
    <font>
      <sz val="14"/>
      <name val="Times New Roman"/>
      <family val="1"/>
    </font>
    <font>
      <sz val="14"/>
      <color indexed="10"/>
      <name val="Informal Roman"/>
      <family val="4"/>
    </font>
    <font>
      <b/>
      <sz val="10"/>
      <name val="Times New Roman"/>
      <family val="1"/>
    </font>
    <font>
      <sz val="10"/>
      <color indexed="9"/>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Arial"/>
      <family val="2"/>
    </font>
    <font>
      <sz val="10"/>
      <color indexed="8"/>
      <name val="Arial"/>
      <family val="2"/>
    </font>
    <font>
      <sz val="36"/>
      <color indexed="8"/>
      <name val="Arial"/>
      <family val="2"/>
    </font>
    <font>
      <i/>
      <sz val="11"/>
      <color indexed="8"/>
      <name val="Calibri"/>
      <family val="2"/>
    </font>
    <font>
      <sz val="8"/>
      <color indexed="8"/>
      <name val="Arial"/>
      <family val="2"/>
    </font>
    <font>
      <sz val="18"/>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top/>
      <bottom/>
    </border>
    <border>
      <left/>
      <right style="thin"/>
      <top/>
      <bottom/>
    </border>
    <border>
      <left/>
      <right/>
      <top/>
      <bottom style="thin"/>
    </border>
    <border>
      <left style="thin"/>
      <right style="thin"/>
      <top style="thin"/>
      <bottom style="thin"/>
    </border>
    <border>
      <left/>
      <right style="thin"/>
      <top style="thin"/>
      <bottom style="thin"/>
    </border>
    <border>
      <left style="medium"/>
      <right style="medium"/>
      <top style="thin"/>
      <bottom style="medium"/>
    </border>
    <border>
      <left style="medium"/>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3" fillId="0" borderId="0" applyNumberFormat="0" applyFill="0" applyBorder="0" applyAlignment="0" applyProtection="0"/>
    <xf numFmtId="0" fontId="44" fillId="30" borderId="2" applyNumberFormat="0" applyAlignment="0" applyProtection="0"/>
    <xf numFmtId="0" fontId="45" fillId="31" borderId="3" applyNumberFormat="0" applyAlignment="0" applyProtection="0"/>
    <xf numFmtId="0" fontId="46" fillId="0" borderId="4" applyNumberFormat="0" applyFill="0" applyAlignment="0" applyProtection="0"/>
    <xf numFmtId="0" fontId="47" fillId="32" borderId="0" applyNumberFormat="0" applyBorder="0" applyAlignment="0" applyProtection="0"/>
    <xf numFmtId="0" fontId="8" fillId="0" borderId="0">
      <alignment/>
      <protection/>
    </xf>
    <xf numFmtId="9" fontId="0" fillId="0" borderId="0" applyFon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cellStyleXfs>
  <cellXfs count="80">
    <xf numFmtId="0" fontId="0" fillId="0" borderId="0" xfId="0" applyAlignment="1">
      <alignment/>
    </xf>
    <xf numFmtId="43" fontId="4" fillId="33" borderId="10" xfId="56" applyFont="1" applyFill="1" applyBorder="1" applyAlignment="1">
      <alignment/>
    </xf>
    <xf numFmtId="0" fontId="0" fillId="34" borderId="0" xfId="0" applyFill="1" applyAlignment="1">
      <alignment/>
    </xf>
    <xf numFmtId="0" fontId="4" fillId="34" borderId="0" xfId="0" applyFont="1" applyFill="1" applyAlignment="1">
      <alignment/>
    </xf>
    <xf numFmtId="0" fontId="4" fillId="34" borderId="0" xfId="0" applyFont="1" applyFill="1" applyAlignment="1">
      <alignment horizontal="center"/>
    </xf>
    <xf numFmtId="0" fontId="0" fillId="34" borderId="0" xfId="0" applyFill="1" applyAlignment="1">
      <alignment horizontal="center"/>
    </xf>
    <xf numFmtId="43" fontId="0" fillId="35" borderId="10" xfId="56" applyNumberFormat="1" applyFill="1" applyBorder="1" applyAlignment="1" applyProtection="1">
      <alignment/>
      <protection locked="0"/>
    </xf>
    <xf numFmtId="164" fontId="0" fillId="35" borderId="10" xfId="56" applyNumberFormat="1" applyFill="1" applyBorder="1" applyAlignment="1" applyProtection="1">
      <alignment/>
      <protection locked="0"/>
    </xf>
    <xf numFmtId="0" fontId="2" fillId="34" borderId="0" xfId="0" applyFont="1" applyFill="1" applyAlignment="1">
      <alignment/>
    </xf>
    <xf numFmtId="43" fontId="0" fillId="34" borderId="0" xfId="0" applyNumberFormat="1" applyFill="1" applyAlignment="1">
      <alignment/>
    </xf>
    <xf numFmtId="0" fontId="5" fillId="34" borderId="0" xfId="0" applyFont="1" applyFill="1" applyAlignment="1">
      <alignment/>
    </xf>
    <xf numFmtId="43" fontId="2" fillId="34" borderId="0" xfId="0" applyNumberFormat="1" applyFont="1" applyFill="1" applyAlignment="1">
      <alignment/>
    </xf>
    <xf numFmtId="43" fontId="4" fillId="34" borderId="0" xfId="56" applyFont="1" applyFill="1" applyAlignment="1">
      <alignment/>
    </xf>
    <xf numFmtId="2" fontId="0" fillId="34" borderId="0" xfId="0" applyNumberFormat="1" applyFill="1" applyAlignment="1">
      <alignment horizontal="center" wrapText="1"/>
    </xf>
    <xf numFmtId="43" fontId="0" fillId="34" borderId="0" xfId="56" applyFont="1" applyFill="1" applyAlignment="1">
      <alignment/>
    </xf>
    <xf numFmtId="0" fontId="0" fillId="34" borderId="0" xfId="0" applyFont="1" applyFill="1" applyAlignment="1">
      <alignment/>
    </xf>
    <xf numFmtId="43" fontId="0" fillId="34" borderId="11" xfId="0" applyNumberFormat="1" applyFill="1" applyBorder="1" applyAlignment="1">
      <alignment/>
    </xf>
    <xf numFmtId="0" fontId="0" fillId="34" borderId="12" xfId="0" applyFill="1" applyBorder="1" applyAlignment="1">
      <alignment horizontal="left"/>
    </xf>
    <xf numFmtId="43" fontId="0" fillId="34" borderId="13" xfId="0" applyNumberFormat="1" applyFill="1" applyBorder="1" applyAlignment="1">
      <alignment/>
    </xf>
    <xf numFmtId="0" fontId="0" fillId="34" borderId="14" xfId="0" applyFill="1" applyBorder="1" applyAlignment="1">
      <alignment horizontal="left"/>
    </xf>
    <xf numFmtId="0" fontId="0" fillId="34" borderId="12" xfId="0" applyFill="1" applyBorder="1" applyAlignment="1">
      <alignment/>
    </xf>
    <xf numFmtId="0" fontId="0" fillId="34" borderId="14" xfId="0" applyFill="1" applyBorder="1" applyAlignment="1">
      <alignment/>
    </xf>
    <xf numFmtId="0" fontId="0" fillId="34" borderId="0" xfId="0" applyFill="1" applyBorder="1" applyAlignment="1">
      <alignment/>
    </xf>
    <xf numFmtId="164" fontId="0" fillId="34" borderId="0" xfId="56" applyNumberFormat="1" applyFont="1" applyFill="1" applyAlignment="1">
      <alignment/>
    </xf>
    <xf numFmtId="0" fontId="6" fillId="34" borderId="0" xfId="0" applyFont="1" applyFill="1" applyAlignment="1">
      <alignment/>
    </xf>
    <xf numFmtId="43" fontId="0" fillId="34" borderId="0" xfId="56" applyFont="1" applyFill="1" applyBorder="1" applyAlignment="1">
      <alignment/>
    </xf>
    <xf numFmtId="43" fontId="0" fillId="34" borderId="0" xfId="56" applyNumberFormat="1" applyFont="1" applyFill="1" applyAlignment="1">
      <alignment/>
    </xf>
    <xf numFmtId="0" fontId="0" fillId="34" borderId="15" xfId="0" applyFill="1" applyBorder="1" applyAlignment="1">
      <alignment/>
    </xf>
    <xf numFmtId="0" fontId="0" fillId="34" borderId="16" xfId="0" applyFill="1" applyBorder="1" applyAlignment="1">
      <alignment/>
    </xf>
    <xf numFmtId="43" fontId="2" fillId="34" borderId="0" xfId="0" applyNumberFormat="1" applyFont="1" applyFill="1" applyBorder="1" applyAlignment="1">
      <alignment/>
    </xf>
    <xf numFmtId="0" fontId="0" fillId="34" borderId="17" xfId="0" applyFill="1" applyBorder="1" applyAlignment="1">
      <alignment/>
    </xf>
    <xf numFmtId="0" fontId="4" fillId="34" borderId="16" xfId="0" applyFont="1" applyFill="1" applyBorder="1" applyAlignment="1">
      <alignment/>
    </xf>
    <xf numFmtId="0" fontId="0" fillId="34" borderId="13" xfId="0" applyFill="1" applyBorder="1" applyAlignment="1">
      <alignment/>
    </xf>
    <xf numFmtId="0" fontId="0" fillId="34" borderId="18" xfId="0" applyFill="1" applyBorder="1" applyAlignment="1">
      <alignment/>
    </xf>
    <xf numFmtId="164" fontId="0" fillId="35" borderId="19" xfId="56" applyNumberFormat="1" applyFont="1" applyFill="1" applyBorder="1" applyAlignment="1" applyProtection="1">
      <alignment/>
      <protection locked="0"/>
    </xf>
    <xf numFmtId="43" fontId="0" fillId="35" borderId="19" xfId="56" applyFont="1" applyFill="1" applyBorder="1" applyAlignment="1" applyProtection="1">
      <alignment/>
      <protection locked="0"/>
    </xf>
    <xf numFmtId="0" fontId="0" fillId="35" borderId="19" xfId="0" applyFill="1" applyBorder="1" applyAlignment="1" applyProtection="1">
      <alignment/>
      <protection locked="0"/>
    </xf>
    <xf numFmtId="43" fontId="0" fillId="35" borderId="19" xfId="56" applyNumberFormat="1" applyFont="1" applyFill="1" applyBorder="1" applyAlignment="1" applyProtection="1">
      <alignment/>
      <protection locked="0"/>
    </xf>
    <xf numFmtId="43" fontId="0" fillId="36" borderId="19" xfId="56" applyNumberFormat="1" applyFont="1" applyFill="1" applyBorder="1" applyAlignment="1" applyProtection="1">
      <alignment/>
      <protection locked="0"/>
    </xf>
    <xf numFmtId="0" fontId="0" fillId="34" borderId="11" xfId="0" applyFill="1" applyBorder="1" applyAlignment="1">
      <alignment/>
    </xf>
    <xf numFmtId="0" fontId="0" fillId="0" borderId="12" xfId="0" applyBorder="1" applyAlignment="1">
      <alignment/>
    </xf>
    <xf numFmtId="43" fontId="4" fillId="37" borderId="0" xfId="0" applyNumberFormat="1" applyFont="1" applyFill="1" applyAlignment="1">
      <alignment/>
    </xf>
    <xf numFmtId="43" fontId="4" fillId="38" borderId="0" xfId="0" applyNumberFormat="1" applyFont="1" applyFill="1" applyAlignment="1">
      <alignment/>
    </xf>
    <xf numFmtId="43" fontId="0" fillId="34" borderId="0" xfId="0" applyNumberFormat="1" applyFill="1" applyBorder="1" applyAlignment="1">
      <alignment/>
    </xf>
    <xf numFmtId="2" fontId="0" fillId="36" borderId="20" xfId="0" applyNumberFormat="1" applyFill="1" applyBorder="1" applyAlignment="1">
      <alignment horizontal="center" wrapText="1"/>
    </xf>
    <xf numFmtId="43" fontId="0" fillId="35" borderId="10" xfId="56" applyFont="1" applyFill="1" applyBorder="1" applyAlignment="1" applyProtection="1">
      <alignment/>
      <protection locked="0"/>
    </xf>
    <xf numFmtId="43" fontId="0" fillId="34" borderId="18" xfId="0" applyNumberFormat="1" applyFill="1" applyBorder="1" applyAlignment="1">
      <alignment/>
    </xf>
    <xf numFmtId="0" fontId="0" fillId="34" borderId="18" xfId="0" applyFill="1" applyBorder="1" applyAlignment="1">
      <alignment horizontal="left"/>
    </xf>
    <xf numFmtId="43" fontId="0" fillId="36" borderId="19" xfId="56" applyFont="1" applyFill="1" applyBorder="1" applyAlignment="1">
      <alignment/>
    </xf>
    <xf numFmtId="43" fontId="0" fillId="35" borderId="21" xfId="56" applyFont="1" applyFill="1" applyBorder="1" applyAlignment="1" applyProtection="1">
      <alignment/>
      <protection locked="0"/>
    </xf>
    <xf numFmtId="0" fontId="2" fillId="34" borderId="15" xfId="0" applyFont="1" applyFill="1" applyBorder="1" applyAlignment="1">
      <alignment/>
    </xf>
    <xf numFmtId="0" fontId="0" fillId="34" borderId="13" xfId="0" applyFont="1" applyFill="1" applyBorder="1" applyAlignment="1">
      <alignment/>
    </xf>
    <xf numFmtId="164" fontId="0" fillId="35" borderId="22" xfId="56" applyNumberFormat="1" applyFill="1" applyBorder="1" applyAlignment="1" applyProtection="1">
      <alignment/>
      <protection locked="0"/>
    </xf>
    <xf numFmtId="165" fontId="0" fillId="34" borderId="0" xfId="0" applyNumberFormat="1" applyFill="1" applyBorder="1" applyAlignment="1">
      <alignment/>
    </xf>
    <xf numFmtId="0" fontId="2" fillId="34" borderId="16" xfId="0" applyFont="1" applyFill="1" applyBorder="1" applyAlignment="1">
      <alignment/>
    </xf>
    <xf numFmtId="43" fontId="4" fillId="33" borderId="10" xfId="0" applyNumberFormat="1" applyFont="1" applyFill="1" applyBorder="1" applyAlignment="1">
      <alignment/>
    </xf>
    <xf numFmtId="0" fontId="2" fillId="34" borderId="0" xfId="0" applyFont="1" applyFill="1" applyBorder="1" applyAlignment="1">
      <alignment/>
    </xf>
    <xf numFmtId="0" fontId="0" fillId="34" borderId="19" xfId="0" applyFill="1" applyBorder="1" applyAlignment="1">
      <alignment horizontal="center"/>
    </xf>
    <xf numFmtId="0" fontId="0" fillId="0" borderId="0" xfId="0" applyAlignment="1">
      <alignment horizontal="right"/>
    </xf>
    <xf numFmtId="0" fontId="0" fillId="34" borderId="0" xfId="0" applyFill="1" applyAlignment="1">
      <alignment horizontal="right"/>
    </xf>
    <xf numFmtId="0" fontId="8" fillId="34" borderId="0" xfId="48" applyFill="1">
      <alignment/>
      <protection/>
    </xf>
    <xf numFmtId="0" fontId="11" fillId="34" borderId="0" xfId="48" applyFont="1" applyFill="1">
      <alignment/>
      <protection/>
    </xf>
    <xf numFmtId="0" fontId="8" fillId="0" borderId="0" xfId="48">
      <alignment/>
      <protection/>
    </xf>
    <xf numFmtId="0" fontId="12" fillId="34" borderId="0" xfId="48" applyFont="1" applyFill="1">
      <alignment/>
      <protection/>
    </xf>
    <xf numFmtId="43" fontId="0" fillId="34" borderId="19" xfId="56" applyFont="1" applyFill="1" applyBorder="1" applyAlignment="1">
      <alignment horizontal="center"/>
    </xf>
    <xf numFmtId="43" fontId="13" fillId="34" borderId="0" xfId="0" applyNumberFormat="1" applyFont="1" applyFill="1" applyAlignment="1">
      <alignment/>
    </xf>
    <xf numFmtId="43" fontId="4" fillId="39" borderId="0" xfId="0" applyNumberFormat="1" applyFont="1" applyFill="1" applyAlignment="1">
      <alignment/>
    </xf>
    <xf numFmtId="0" fontId="4" fillId="39" borderId="0" xfId="0" applyFont="1" applyFill="1" applyAlignment="1">
      <alignment/>
    </xf>
    <xf numFmtId="0" fontId="0" fillId="39" borderId="0" xfId="0" applyFill="1" applyAlignment="1">
      <alignment/>
    </xf>
    <xf numFmtId="43" fontId="4" fillId="39" borderId="0" xfId="56" applyFont="1" applyFill="1" applyAlignment="1">
      <alignment/>
    </xf>
    <xf numFmtId="43" fontId="4" fillId="40" borderId="0" xfId="56" applyFont="1" applyFill="1" applyAlignment="1">
      <alignment/>
    </xf>
    <xf numFmtId="0" fontId="4" fillId="40" borderId="0" xfId="0" applyFont="1" applyFill="1" applyAlignment="1">
      <alignment/>
    </xf>
    <xf numFmtId="0" fontId="0" fillId="40" borderId="0" xfId="0" applyFill="1" applyAlignment="1">
      <alignment/>
    </xf>
    <xf numFmtId="0" fontId="11" fillId="41" borderId="0" xfId="48" applyFont="1" applyFill="1">
      <alignment/>
      <protection/>
    </xf>
    <xf numFmtId="0" fontId="0" fillId="41" borderId="0" xfId="0" applyFill="1" applyAlignment="1">
      <alignment/>
    </xf>
    <xf numFmtId="43" fontId="0" fillId="33" borderId="10" xfId="56" applyFont="1" applyFill="1" applyBorder="1" applyAlignment="1">
      <alignment horizontal="center" wrapText="1"/>
    </xf>
    <xf numFmtId="0" fontId="0" fillId="39" borderId="0" xfId="0" applyFont="1" applyFill="1" applyAlignment="1">
      <alignment/>
    </xf>
    <xf numFmtId="0" fontId="0" fillId="40" borderId="0" xfId="0" applyFont="1" applyFill="1" applyAlignment="1">
      <alignment/>
    </xf>
    <xf numFmtId="43" fontId="4" fillId="40" borderId="0" xfId="0" applyNumberFormat="1" applyFont="1" applyFill="1" applyAlignment="1">
      <alignment/>
    </xf>
    <xf numFmtId="0" fontId="0" fillId="34" borderId="0" xfId="0" applyFont="1" applyFill="1" applyBorder="1" applyAlignment="1">
      <alignmen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Normal_Beräkningar vid skumbrandsläckning"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95250</xdr:rowOff>
    </xdr:from>
    <xdr:to>
      <xdr:col>7</xdr:col>
      <xdr:colOff>0</xdr:colOff>
      <xdr:row>34</xdr:row>
      <xdr:rowOff>28575</xdr:rowOff>
    </xdr:to>
    <xdr:sp>
      <xdr:nvSpPr>
        <xdr:cNvPr id="1" name="Text Box 1"/>
        <xdr:cNvSpPr txBox="1">
          <a:spLocks noChangeArrowheads="1"/>
        </xdr:cNvSpPr>
      </xdr:nvSpPr>
      <xdr:spPr>
        <a:xfrm>
          <a:off x="285750" y="676275"/>
          <a:ext cx="3533775" cy="4953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Då många brandförsvar idag samarbetar över kommun och regiongränser finns det ett behov av likvärdiga rutiner. För att möjliggöra gemensamma rutiner eller samverkan med likartade rutiner har detta beslutsstöd och utbildningsmaterial ställts samman.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Syftet med Beslutsstöd för räddningstjänsten är att tillsammans med andra källor utgöra ett stöd för räddningsledarens beslut.
</a:t>
          </a:r>
          <a:r>
            <a:rPr lang="en-US" cap="none" sz="1000" b="0" i="0" u="none" baseline="0">
              <a:solidFill>
                <a:srgbClr val="000000"/>
              </a:solidFill>
              <a:latin typeface="Times New Roman"/>
              <a:ea typeface="Times New Roman"/>
              <a:cs typeface="Times New Roman"/>
            </a:rPr>
            <a:t>Dessa källor kan vara egen utbildning, egna standardrutiner, eller annan litteratur och informationsinhämtning t.ex. från Farligt Gods
</a:t>
          </a:r>
          <a:r>
            <a:rPr lang="en-US" cap="none" sz="1000" b="0" i="0" u="none" baseline="0">
              <a:solidFill>
                <a:srgbClr val="000000"/>
              </a:solidFill>
              <a:latin typeface="Times New Roman"/>
              <a:ea typeface="Times New Roman"/>
              <a:cs typeface="Times New Roman"/>
            </a:rPr>
            <a:t>pärmar och Räddningsverkets informationsbank, RIB.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Informationen i Beslutsstöd för räddningstjänsten är hämtad från utbildningsmaterial utgivet av bl.a. Räddningsverket och Brandskyddsföreningen samt baserad på gängse etablerade metoder.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Materialet består av ett beslutsstöd med ett antal åtgärdskort. Beslutsstöd för räddningstjänsten med sina åtgärdskorten kräver att
</a:t>
          </a:r>
          <a:r>
            <a:rPr lang="en-US" cap="none" sz="1000" b="0" i="0" u="none" baseline="0">
              <a:solidFill>
                <a:srgbClr val="000000"/>
              </a:solidFill>
              <a:latin typeface="Times New Roman"/>
              <a:ea typeface="Times New Roman"/>
              <a:cs typeface="Times New Roman"/>
            </a:rPr>
            <a:t>erforderliga bakgrundskunskaper inhämtats tidigare genom annan utbildning än genom denna pärm, t.ex. på Räddningsverkets skolor och kurser hos Brandskyddsföreningen, SBF, HS Räddningstaktik, stiftelsen för HLR m.fl.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Beslutsstöd för räddningstjänsten är uppbyggt kring ett antal underrubriker för olika moment i räddningsarbetet. Under varje rubrik finns förslag till lösningar samt formler och lathundar för vissa arbetsuppgifter.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Åtgärdskorten ger initial information kring en specifik händelse/incident och skall vara ett stöd till räddningsledaren vid inledningen av en insats. </a:t>
          </a:r>
        </a:p>
      </xdr:txBody>
    </xdr:sp>
    <xdr:clientData/>
  </xdr:twoCellAnchor>
  <xdr:twoCellAnchor>
    <xdr:from>
      <xdr:col>8</xdr:col>
      <xdr:colOff>0</xdr:colOff>
      <xdr:row>3</xdr:row>
      <xdr:rowOff>104775</xdr:rowOff>
    </xdr:from>
    <xdr:to>
      <xdr:col>14</xdr:col>
      <xdr:colOff>9525</xdr:colOff>
      <xdr:row>34</xdr:row>
      <xdr:rowOff>57150</xdr:rowOff>
    </xdr:to>
    <xdr:sp>
      <xdr:nvSpPr>
        <xdr:cNvPr id="2" name="Text Box 2"/>
        <xdr:cNvSpPr txBox="1">
          <a:spLocks noChangeArrowheads="1"/>
        </xdr:cNvSpPr>
      </xdr:nvSpPr>
      <xdr:spPr>
        <a:xfrm>
          <a:off x="4410075" y="685800"/>
          <a:ext cx="3552825" cy="4972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För den fortsatta insatsen krävs normalt att ytterligare information inhämtas och ett samarbete med andra organisationer som deltar i räddningsinsatsen. Vissa av åtgärdskorten beskriver insatser där normalt Polisen är ansvarig men där räddningstjänsten normalt medverkar.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Räddningsledaren avgör vid varje enskilt tillfälle vilka beslutsstöd, vilka metoder/tumregler, vilken taktik som skall användas för att på
</a:t>
          </a:r>
          <a:r>
            <a:rPr lang="en-US" cap="none" sz="1000" b="0" i="0" u="none" baseline="0">
              <a:solidFill>
                <a:srgbClr val="000000"/>
              </a:solidFill>
              <a:latin typeface="Times New Roman"/>
              <a:ea typeface="Times New Roman"/>
              <a:cs typeface="Times New Roman"/>
            </a:rPr>
            <a:t>bästa sätt utifrån sina egna resurser samt mål med insatsen uppnå önskat resultat (Beslut I Stort, BIS). Åtgärdskorten kan endast ses
</a:t>
          </a:r>
          <a:r>
            <a:rPr lang="en-US" cap="none" sz="1000" b="0" i="0" u="none" baseline="0">
              <a:solidFill>
                <a:srgbClr val="000000"/>
              </a:solidFill>
              <a:latin typeface="Times New Roman"/>
              <a:ea typeface="Times New Roman"/>
              <a:cs typeface="Times New Roman"/>
            </a:rPr>
            <a:t>som en rekommendation av användbara metoder.
</a:t>
          </a:r>
          <a:r>
            <a:rPr lang="en-US" cap="none" sz="1000" b="0" i="0" u="none" baseline="0">
              <a:solidFill>
                <a:srgbClr val="000000"/>
              </a:solidFill>
              <a:latin typeface="Times New Roman"/>
              <a:ea typeface="Times New Roman"/>
              <a:cs typeface="Times New Roman"/>
            </a:rPr>
            <a:t>Enligt 3 kapitel § 3 arbetsmiljölagen, 1977:1160 skall arbetsgivaren se till att arbetstagaren får god kännedom om de förhållanden, under vilka arbetet bedrives, och att arbetstagaren upplyses om de risker som kan vara förbundna med arbetet. Arbetsgivaren skall förvissa sig om att arbetstagaren har den utbildning som behövs och vet vad han har att iaktta för att undgå risker i arbetet.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Beslutsstöd för räddningstjänsten är inte ämnad att ersätta övning och utbildning för de beskrivna insatserna och är inte heller en komplett beskrivning av samtliga moment, metoder, rättigheter eller skyldigheter vid en räddningsinsats däremot är Beslutsstöd för 
</a:t>
          </a:r>
          <a:r>
            <a:rPr lang="en-US" cap="none" sz="1000" b="0" i="0" u="none" baseline="0">
              <a:solidFill>
                <a:srgbClr val="000000"/>
              </a:solidFill>
              <a:latin typeface="Times New Roman"/>
              <a:ea typeface="Times New Roman"/>
              <a:cs typeface="Times New Roman"/>
            </a:rPr>
            <a:t>räddningstjänsten utmärkt att användas vid utbildningar och övningar. Detta så att personalen är väl förtrogen med föreslagna rutiner och metoder samt är bekant med innehållet i pärmen.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Det är förbjudet att kopiera Beslutsstöd för räddningstjänsten eller att på annat sätt mångfaldiga innehållet för användning eller distribution
</a:t>
          </a:r>
          <a:r>
            <a:rPr lang="en-US" cap="none" sz="1000" b="0" i="0" u="none" baseline="0">
              <a:solidFill>
                <a:srgbClr val="000000"/>
              </a:solidFill>
              <a:latin typeface="Times New Roman"/>
              <a:ea typeface="Times New Roman"/>
              <a:cs typeface="Times New Roman"/>
            </a:rPr>
            <a:t>inom organisationen eller till annan. EmergencyINFO godkänner att innehållet kopieras till elever vid undervisning i normal omfattning.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26</xdr:row>
      <xdr:rowOff>85725</xdr:rowOff>
    </xdr:from>
    <xdr:to>
      <xdr:col>5</xdr:col>
      <xdr:colOff>1495425</xdr:colOff>
      <xdr:row>42</xdr:row>
      <xdr:rowOff>38100</xdr:rowOff>
    </xdr:to>
    <xdr:sp>
      <xdr:nvSpPr>
        <xdr:cNvPr id="1" name="Text Box 1"/>
        <xdr:cNvSpPr txBox="1">
          <a:spLocks noChangeArrowheads="1"/>
        </xdr:cNvSpPr>
      </xdr:nvSpPr>
      <xdr:spPr>
        <a:xfrm>
          <a:off x="590550" y="4476750"/>
          <a:ext cx="5353050" cy="2543175"/>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Exempel på data från farligt godskort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Utseende: Färglös klar vätska                            Molekylvikt: 46,07
</a:t>
          </a:r>
          <a:r>
            <a:rPr lang="en-US" cap="none" sz="1000" b="0" i="0" u="none" baseline="0">
              <a:solidFill>
                <a:srgbClr val="000000"/>
              </a:solidFill>
              <a:latin typeface="Arial"/>
              <a:ea typeface="Arial"/>
              <a:cs typeface="Arial"/>
            </a:rPr>
            <a:t>Lukt: Spritliknande                                            Flyktighet: Lättflyktig
</a:t>
          </a:r>
          <a:r>
            <a:rPr lang="en-US" cap="none" sz="1000" b="0" i="0" u="none" baseline="0">
              <a:solidFill>
                <a:srgbClr val="000000"/>
              </a:solidFill>
              <a:latin typeface="Arial"/>
              <a:ea typeface="Arial"/>
              <a:cs typeface="Arial"/>
            </a:rPr>
            <a:t>Smältpunkt: -98oC                                            Ångtryck: 12,8 kPa (20oC)
</a:t>
          </a:r>
          <a:r>
            <a:rPr lang="en-US" cap="none" sz="1000" b="0" i="0" u="none" baseline="0">
              <a:solidFill>
                <a:srgbClr val="000000"/>
              </a:solidFill>
              <a:latin typeface="Arial"/>
              <a:ea typeface="Arial"/>
              <a:cs typeface="Arial"/>
            </a:rPr>
            <a:t>Kokpunkt:65oC                                                 Kritisk temperatur: 240oC 
</a:t>
          </a:r>
          <a:r>
            <a:rPr lang="en-US" cap="none" sz="1000" b="0" i="0" u="none" baseline="0">
              <a:solidFill>
                <a:srgbClr val="000000"/>
              </a:solidFill>
              <a:latin typeface="Arial"/>
              <a:ea typeface="Arial"/>
              <a:cs typeface="Arial"/>
            </a:rPr>
            <a:t>Densitet: 790 kg/m3                                          Mättnadskoncentration: 12,8 vol.%
</a:t>
          </a:r>
          <a:r>
            <a:rPr lang="en-US" cap="none" sz="1000" b="0" i="0" u="none" baseline="0">
              <a:solidFill>
                <a:srgbClr val="000000"/>
              </a:solidFill>
              <a:latin typeface="Arial"/>
              <a:ea typeface="Arial"/>
              <a:cs typeface="Arial"/>
            </a:rPr>
            <a:t>Viskositet: 0,8 cSt                                             Densitets tal:  1,1 (luft 1,0)
</a:t>
          </a:r>
          <a:r>
            <a:rPr lang="en-US" cap="none" sz="1000" b="0" i="0" u="none" baseline="0">
              <a:solidFill>
                <a:srgbClr val="000000"/>
              </a:solidFill>
              <a:latin typeface="Arial"/>
              <a:ea typeface="Arial"/>
              <a:cs typeface="Arial"/>
            </a:rPr>
            <a:t>Brännbarhetsområde: 6-44 vol.%                       Hygieniskt gränsvärde: 250 ppm (KTV)
</a:t>
          </a:r>
          <a:r>
            <a:rPr lang="en-US" cap="none" sz="1000" b="0" i="0" u="none" baseline="0">
              <a:solidFill>
                <a:srgbClr val="000000"/>
              </a:solidFill>
              <a:latin typeface="Arial"/>
              <a:ea typeface="Arial"/>
              <a:cs typeface="Arial"/>
            </a:rPr>
            <a:t>Flampunkt: 11oC                                              Förnimbarhetsgräns: 400 PPM
</a:t>
          </a:r>
          <a:r>
            <a:rPr lang="en-US" cap="none" sz="1000" b="0" i="0" u="none" baseline="0">
              <a:solidFill>
                <a:srgbClr val="000000"/>
              </a:solidFill>
              <a:latin typeface="Arial"/>
              <a:ea typeface="Arial"/>
              <a:cs typeface="Arial"/>
            </a:rPr>
            <a:t>Termisk tändpunkt: 455oC                                 Korttidsinverkan: 1000 ppm under några 
</a:t>
          </a:r>
          <a:r>
            <a:rPr lang="en-US" cap="none" sz="1000" b="0" i="0" u="none" baseline="0">
              <a:solidFill>
                <a:srgbClr val="000000"/>
              </a:solidFill>
              <a:latin typeface="Arial"/>
              <a:ea typeface="Arial"/>
              <a:cs typeface="Arial"/>
            </a:rPr>
            <a:t>Löslighet:Blandbar med vatten                            timmar ger huvudvärk och ögonretning.
</a:t>
          </a:r>
          <a:r>
            <a:rPr lang="en-US" cap="none" sz="1000" b="0" i="0" u="none" baseline="0">
              <a:solidFill>
                <a:srgbClr val="000000"/>
              </a:solidFill>
              <a:latin typeface="Arial"/>
              <a:ea typeface="Arial"/>
              <a:cs typeface="Arial"/>
            </a:rPr>
            <a:t>och vanliga organiska lösningsmedel                  IDLH: 3,3 ppm
</a:t>
          </a:r>
          <a:r>
            <a:rPr lang="en-US" cap="none" sz="1000" b="0" i="0" u="none" baseline="0">
              <a:solidFill>
                <a:srgbClr val="000000"/>
              </a:solidFill>
              <a:latin typeface="Arial"/>
              <a:ea typeface="Arial"/>
              <a:cs typeface="Arial"/>
            </a:rPr>
            <a:t>Log Pow: -0,32                                                 Toxicitet: hälsoskadlig
</a:t>
          </a:r>
          <a:r>
            <a:rPr lang="en-US" cap="none" sz="1000" b="0" i="0" u="none" baseline="0">
              <a:solidFill>
                <a:srgbClr val="000000"/>
              </a:solidFill>
              <a:latin typeface="Arial"/>
              <a:ea typeface="Arial"/>
              <a:cs typeface="Arial"/>
            </a:rPr>
            <a:t>Nedbrytbarhet: lätt nedbrytbart                           Ekotoxicitet: Skadlig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85725</xdr:rowOff>
    </xdr:from>
    <xdr:to>
      <xdr:col>5</xdr:col>
      <xdr:colOff>571500</xdr:colOff>
      <xdr:row>27</xdr:row>
      <xdr:rowOff>19050</xdr:rowOff>
    </xdr:to>
    <xdr:grpSp>
      <xdr:nvGrpSpPr>
        <xdr:cNvPr id="1" name="Group 34"/>
        <xdr:cNvGrpSpPr>
          <a:grpSpLocks/>
        </xdr:cNvGrpSpPr>
      </xdr:nvGrpSpPr>
      <xdr:grpSpPr>
        <a:xfrm>
          <a:off x="314325" y="3848100"/>
          <a:ext cx="3981450" cy="933450"/>
          <a:chOff x="43" y="404"/>
          <a:chExt cx="534" cy="127"/>
        </a:xfrm>
        <a:solidFill>
          <a:srgbClr val="FFFFFF"/>
        </a:solidFill>
      </xdr:grpSpPr>
      <xdr:grpSp>
        <xdr:nvGrpSpPr>
          <xdr:cNvPr id="2" name="Group 1"/>
          <xdr:cNvGrpSpPr>
            <a:grpSpLocks/>
          </xdr:cNvGrpSpPr>
        </xdr:nvGrpSpPr>
        <xdr:grpSpPr>
          <a:xfrm>
            <a:off x="43" y="404"/>
            <a:ext cx="534" cy="127"/>
            <a:chOff x="70" y="553"/>
            <a:chExt cx="503" cy="127"/>
          </a:xfrm>
          <a:solidFill>
            <a:srgbClr val="FFFFFF"/>
          </a:solidFill>
        </xdr:grpSpPr>
        <xdr:sp>
          <xdr:nvSpPr>
            <xdr:cNvPr id="3" name="Text Box 2"/>
            <xdr:cNvSpPr txBox="1">
              <a:spLocks noChangeArrowheads="1"/>
            </xdr:cNvSpPr>
          </xdr:nvSpPr>
          <xdr:spPr>
            <a:xfrm>
              <a:off x="70" y="553"/>
              <a:ext cx="503" cy="127"/>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Area x kPa/ 
</a:t>
              </a:r>
              <a:r>
                <a:rPr lang="en-US" cap="none" sz="1000" b="0" i="0" u="none" baseline="0">
                  <a:solidFill>
                    <a:srgbClr val="000000"/>
                  </a:solidFill>
                  <a:latin typeface="Arial"/>
                  <a:ea typeface="Arial"/>
                  <a:cs typeface="Arial"/>
                </a:rPr>
                <a:t>                                    koncentration      </a:t>
              </a:r>
            </a:p>
          </xdr:txBody>
        </xdr:sp>
        <xdr:grpSp>
          <xdr:nvGrpSpPr>
            <xdr:cNvPr id="4" name="Group 3"/>
            <xdr:cNvGrpSpPr>
              <a:grpSpLocks/>
            </xdr:cNvGrpSpPr>
          </xdr:nvGrpSpPr>
          <xdr:grpSpPr>
            <a:xfrm>
              <a:off x="79" y="565"/>
              <a:ext cx="486" cy="83"/>
              <a:chOff x="79" y="565"/>
              <a:chExt cx="486" cy="83"/>
            </a:xfrm>
            <a:solidFill>
              <a:srgbClr val="FFFFFF"/>
            </a:solidFill>
          </xdr:grpSpPr>
          <xdr:sp>
            <xdr:nvSpPr>
              <xdr:cNvPr id="5" name="Text Box 4"/>
              <xdr:cNvSpPr txBox="1">
                <a:spLocks noChangeArrowheads="1"/>
              </xdr:cNvSpPr>
            </xdr:nvSpPr>
            <xdr:spPr>
              <a:xfrm>
                <a:off x="361" y="585"/>
                <a:ext cx="204" cy="2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Riskområde</a:t>
                </a:r>
              </a:p>
            </xdr:txBody>
          </xdr:sp>
          <xdr:sp>
            <xdr:nvSpPr>
              <xdr:cNvPr id="6" name="Text Box 5"/>
              <xdr:cNvSpPr txBox="1">
                <a:spLocks noChangeArrowheads="1"/>
              </xdr:cNvSpPr>
            </xdr:nvSpPr>
            <xdr:spPr>
              <a:xfrm>
                <a:off x="79" y="592"/>
                <a:ext cx="132" cy="2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vindfaktor x</a:t>
                </a:r>
              </a:p>
            </xdr:txBody>
          </xdr:sp>
          <xdr:grpSp>
            <xdr:nvGrpSpPr>
              <xdr:cNvPr id="7" name="Group 6"/>
              <xdr:cNvGrpSpPr>
                <a:grpSpLocks/>
              </xdr:cNvGrpSpPr>
            </xdr:nvGrpSpPr>
            <xdr:grpSpPr>
              <a:xfrm>
                <a:off x="181" y="565"/>
                <a:ext cx="160" cy="83"/>
                <a:chOff x="181" y="565"/>
                <a:chExt cx="160" cy="83"/>
              </a:xfrm>
              <a:solidFill>
                <a:srgbClr val="FFFFFF"/>
              </a:solidFill>
            </xdr:grpSpPr>
            <xdr:sp>
              <xdr:nvSpPr>
                <xdr:cNvPr id="8" name="Text Box 7"/>
                <xdr:cNvSpPr txBox="1">
                  <a:spLocks noChangeArrowheads="1"/>
                </xdr:cNvSpPr>
              </xdr:nvSpPr>
              <xdr:spPr>
                <a:xfrm>
                  <a:off x="181" y="565"/>
                  <a:ext cx="59" cy="83"/>
                </a:xfrm>
                <a:prstGeom prst="rect">
                  <a:avLst/>
                </a:prstGeom>
                <a:noFill/>
                <a:ln w="9525" cmpd="sng">
                  <a:noFill/>
                </a:ln>
              </xdr:spPr>
              <xdr:txBody>
                <a:bodyPr vertOverflow="clip" wrap="square" lIns="73152" tIns="54864" rIns="0" bIns="0"/>
                <a:p>
                  <a:pPr algn="l">
                    <a:defRPr/>
                  </a:pPr>
                  <a:r>
                    <a:rPr lang="en-US" cap="none" sz="3600" b="0" i="0" u="none" baseline="0">
                      <a:solidFill>
                        <a:srgbClr val="000000"/>
                      </a:solidFill>
                      <a:latin typeface="Arial"/>
                      <a:ea typeface="Arial"/>
                      <a:cs typeface="Arial"/>
                    </a:rPr>
                    <a:t>√     </a:t>
                  </a:r>
                </a:p>
              </xdr:txBody>
            </xdr:sp>
            <xdr:sp>
              <xdr:nvSpPr>
                <xdr:cNvPr id="9" name="Line 8"/>
                <xdr:cNvSpPr>
                  <a:spLocks/>
                </xdr:cNvSpPr>
              </xdr:nvSpPr>
              <xdr:spPr>
                <a:xfrm>
                  <a:off x="222" y="573"/>
                  <a:ext cx="11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9"/>
                <xdr:cNvSpPr>
                  <a:spLocks/>
                </xdr:cNvSpPr>
              </xdr:nvSpPr>
              <xdr:spPr>
                <a:xfrm>
                  <a:off x="225" y="598"/>
                  <a:ext cx="10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sp>
        <xdr:nvSpPr>
          <xdr:cNvPr id="11" name="Text Box 32"/>
          <xdr:cNvSpPr txBox="1">
            <a:spLocks noChangeArrowheads="1"/>
          </xdr:cNvSpPr>
        </xdr:nvSpPr>
        <xdr:spPr>
          <a:xfrm>
            <a:off x="58" y="495"/>
            <a:ext cx="163" cy="2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 100 kPa ångtryck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0</xdr:rowOff>
    </xdr:from>
    <xdr:to>
      <xdr:col>2</xdr:col>
      <xdr:colOff>600075</xdr:colOff>
      <xdr:row>3</xdr:row>
      <xdr:rowOff>85725</xdr:rowOff>
    </xdr:to>
    <xdr:sp>
      <xdr:nvSpPr>
        <xdr:cNvPr id="1" name="AutoShape 12"/>
        <xdr:cNvSpPr>
          <a:spLocks/>
        </xdr:cNvSpPr>
      </xdr:nvSpPr>
      <xdr:spPr>
        <a:xfrm>
          <a:off x="542925" y="257175"/>
          <a:ext cx="1419225" cy="409575"/>
        </a:xfrm>
        <a:prstGeom prst="rightArrow">
          <a:avLst/>
        </a:prstGeom>
        <a:solidFill>
          <a:srgbClr val="CC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 VINDRIKTNING</a:t>
          </a:r>
        </a:p>
      </xdr:txBody>
    </xdr:sp>
    <xdr:clientData/>
  </xdr:twoCellAnchor>
  <xdr:twoCellAnchor>
    <xdr:from>
      <xdr:col>0</xdr:col>
      <xdr:colOff>123825</xdr:colOff>
      <xdr:row>7</xdr:row>
      <xdr:rowOff>95250</xdr:rowOff>
    </xdr:from>
    <xdr:to>
      <xdr:col>6</xdr:col>
      <xdr:colOff>685800</xdr:colOff>
      <xdr:row>30</xdr:row>
      <xdr:rowOff>66675</xdr:rowOff>
    </xdr:to>
    <xdr:grpSp>
      <xdr:nvGrpSpPr>
        <xdr:cNvPr id="2" name="Group 38"/>
        <xdr:cNvGrpSpPr>
          <a:grpSpLocks/>
        </xdr:cNvGrpSpPr>
      </xdr:nvGrpSpPr>
      <xdr:grpSpPr>
        <a:xfrm>
          <a:off x="123825" y="1323975"/>
          <a:ext cx="4895850" cy="3752850"/>
          <a:chOff x="35" y="609"/>
          <a:chExt cx="697" cy="502"/>
        </a:xfrm>
        <a:solidFill>
          <a:srgbClr val="FFFFFF"/>
        </a:solidFill>
      </xdr:grpSpPr>
      <xdr:grpSp>
        <xdr:nvGrpSpPr>
          <xdr:cNvPr id="3" name="Group 37"/>
          <xdr:cNvGrpSpPr>
            <a:grpSpLocks/>
          </xdr:cNvGrpSpPr>
        </xdr:nvGrpSpPr>
        <xdr:grpSpPr>
          <a:xfrm>
            <a:off x="35" y="609"/>
            <a:ext cx="697" cy="444"/>
            <a:chOff x="35" y="609"/>
            <a:chExt cx="697" cy="444"/>
          </a:xfrm>
          <a:solidFill>
            <a:srgbClr val="FFFFFF"/>
          </a:solidFill>
        </xdr:grpSpPr>
        <xdr:grpSp>
          <xdr:nvGrpSpPr>
            <xdr:cNvPr id="4" name="Group 36"/>
            <xdr:cNvGrpSpPr>
              <a:grpSpLocks/>
            </xdr:cNvGrpSpPr>
          </xdr:nvGrpSpPr>
          <xdr:grpSpPr>
            <a:xfrm>
              <a:off x="35" y="609"/>
              <a:ext cx="696" cy="444"/>
              <a:chOff x="35" y="609"/>
              <a:chExt cx="696" cy="444"/>
            </a:xfrm>
            <a:solidFill>
              <a:srgbClr val="FFFFFF"/>
            </a:solidFill>
          </xdr:grpSpPr>
          <xdr:grpSp>
            <xdr:nvGrpSpPr>
              <xdr:cNvPr id="6" name="Group 34"/>
              <xdr:cNvGrpSpPr>
                <a:grpSpLocks/>
              </xdr:cNvGrpSpPr>
            </xdr:nvGrpSpPr>
            <xdr:grpSpPr>
              <a:xfrm>
                <a:off x="35" y="721"/>
                <a:ext cx="93" cy="221"/>
                <a:chOff x="35" y="721"/>
                <a:chExt cx="93" cy="221"/>
              </a:xfrm>
              <a:solidFill>
                <a:srgbClr val="FFFFFF"/>
              </a:solidFill>
            </xdr:grpSpPr>
            <xdr:sp>
              <xdr:nvSpPr>
                <xdr:cNvPr id="7" name="AutoShape 15"/>
                <xdr:cNvSpPr>
                  <a:spLocks/>
                </xdr:cNvSpPr>
              </xdr:nvSpPr>
              <xdr:spPr>
                <a:xfrm>
                  <a:off x="58" y="721"/>
                  <a:ext cx="70" cy="101"/>
                </a:xfrm>
                <a:prstGeom prst="rightArrowCallout">
                  <a:avLst/>
                </a:prstGeom>
                <a:solidFill>
                  <a:srgbClr val="FFFF00"/>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0" i="0" u="none" baseline="0">
                      <a:solidFill>
                        <a:srgbClr val="000000"/>
                      </a:solidFill>
                      <a:latin typeface="Arial"/>
                      <a:ea typeface="Arial"/>
                      <a:cs typeface="Arial"/>
                    </a:rPr>
                    <a:t>IN passering</a:t>
                  </a:r>
                </a:p>
              </xdr:txBody>
            </xdr:sp>
            <xdr:sp>
              <xdr:nvSpPr>
                <xdr:cNvPr id="8" name="AutoShape 17"/>
                <xdr:cNvSpPr>
                  <a:spLocks/>
                </xdr:cNvSpPr>
              </xdr:nvSpPr>
              <xdr:spPr>
                <a:xfrm rot="10800000">
                  <a:off x="35" y="841"/>
                  <a:ext cx="70" cy="101"/>
                </a:xfrm>
                <a:prstGeom prst="rightArrowCallout">
                  <a:avLst/>
                </a:prstGeom>
                <a:solidFill>
                  <a:srgbClr val="FFCC00"/>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0" i="0" u="none" baseline="0">
                      <a:solidFill>
                        <a:srgbClr val="000000"/>
                      </a:solidFill>
                      <a:latin typeface="Arial"/>
                      <a:ea typeface="Arial"/>
                      <a:cs typeface="Arial"/>
                    </a:rPr>
                    <a:t>UT passering</a:t>
                  </a:r>
                </a:p>
              </xdr:txBody>
            </xdr:sp>
          </xdr:grpSp>
        </xdr:grpSp>
        <xdr:sp>
          <xdr:nvSpPr>
            <xdr:cNvPr id="9" name="AutoShape 14"/>
            <xdr:cNvSpPr>
              <a:spLocks/>
            </xdr:cNvSpPr>
          </xdr:nvSpPr>
          <xdr:spPr>
            <a:xfrm>
              <a:off x="110" y="911"/>
              <a:ext cx="622" cy="46"/>
            </a:xfrm>
            <a:prstGeom prst="leftRightArrow">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Gul zon / inre avspärrning/ riskområde</a:t>
              </a:r>
            </a:p>
          </xdr:txBody>
        </xdr:sp>
      </xdr:grpSp>
      <xdr:grpSp>
        <xdr:nvGrpSpPr>
          <xdr:cNvPr id="10" name="Group 23"/>
          <xdr:cNvGrpSpPr>
            <a:grpSpLocks/>
          </xdr:cNvGrpSpPr>
        </xdr:nvGrpSpPr>
        <xdr:grpSpPr>
          <a:xfrm>
            <a:off x="113" y="1064"/>
            <a:ext cx="618" cy="47"/>
            <a:chOff x="115" y="1074"/>
            <a:chExt cx="593" cy="47"/>
          </a:xfrm>
          <a:solidFill>
            <a:srgbClr val="FFFFFF"/>
          </a:solidFill>
        </xdr:grpSpPr>
        <xdr:sp>
          <xdr:nvSpPr>
            <xdr:cNvPr id="11" name="AutoShape 21"/>
            <xdr:cNvSpPr>
              <a:spLocks/>
            </xdr:cNvSpPr>
          </xdr:nvSpPr>
          <xdr:spPr>
            <a:xfrm>
              <a:off x="243" y="1075"/>
              <a:ext cx="465" cy="46"/>
            </a:xfrm>
            <a:prstGeom prst="leftRightArrow">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riskområde</a:t>
              </a:r>
            </a:p>
          </xdr:txBody>
        </xdr:sp>
        <xdr:sp>
          <xdr:nvSpPr>
            <xdr:cNvPr id="12" name="AutoShape 22"/>
            <xdr:cNvSpPr>
              <a:spLocks/>
            </xdr:cNvSpPr>
          </xdr:nvSpPr>
          <xdr:spPr>
            <a:xfrm>
              <a:off x="115" y="1074"/>
              <a:ext cx="114" cy="46"/>
            </a:xfrm>
            <a:prstGeom prst="leftRightArrow">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25-50 m</a:t>
              </a:r>
            </a:p>
          </xdr:txBody>
        </xdr:sp>
      </xdr:grpSp>
    </xdr:grpSp>
    <xdr:clientData/>
  </xdr:twoCellAnchor>
  <xdr:twoCellAnchor>
    <xdr:from>
      <xdr:col>7</xdr:col>
      <xdr:colOff>38100</xdr:colOff>
      <xdr:row>1</xdr:row>
      <xdr:rowOff>9525</xdr:rowOff>
    </xdr:from>
    <xdr:to>
      <xdr:col>17</xdr:col>
      <xdr:colOff>0</xdr:colOff>
      <xdr:row>36</xdr:row>
      <xdr:rowOff>142875</xdr:rowOff>
    </xdr:to>
    <xdr:grpSp>
      <xdr:nvGrpSpPr>
        <xdr:cNvPr id="13" name="Group 41"/>
        <xdr:cNvGrpSpPr>
          <a:grpSpLocks/>
        </xdr:cNvGrpSpPr>
      </xdr:nvGrpSpPr>
      <xdr:grpSpPr>
        <a:xfrm>
          <a:off x="5143500" y="266700"/>
          <a:ext cx="6743700" cy="5857875"/>
          <a:chOff x="35" y="1196"/>
          <a:chExt cx="835" cy="789"/>
        </a:xfrm>
        <a:solidFill>
          <a:srgbClr val="FFFFFF"/>
        </a:solidFill>
      </xdr:grpSpPr>
      <xdr:sp>
        <xdr:nvSpPr>
          <xdr:cNvPr id="14" name="AutoShape 26"/>
          <xdr:cNvSpPr>
            <a:spLocks/>
          </xdr:cNvSpPr>
        </xdr:nvSpPr>
        <xdr:spPr>
          <a:xfrm>
            <a:off x="139" y="1939"/>
            <a:ext cx="728" cy="46"/>
          </a:xfrm>
          <a:prstGeom prst="leftRightArrow">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Gul zon / Inre avspärrning/ Riskområde</a:t>
            </a:r>
          </a:p>
        </xdr:txBody>
      </xdr:sp>
      <xdr:grpSp>
        <xdr:nvGrpSpPr>
          <xdr:cNvPr id="15" name="Group 40"/>
          <xdr:cNvGrpSpPr>
            <a:grpSpLocks/>
          </xdr:cNvGrpSpPr>
        </xdr:nvGrpSpPr>
        <xdr:grpSpPr>
          <a:xfrm>
            <a:off x="35" y="1196"/>
            <a:ext cx="835" cy="734"/>
            <a:chOff x="35" y="1196"/>
            <a:chExt cx="835" cy="734"/>
          </a:xfrm>
          <a:solidFill>
            <a:srgbClr val="FFFFFF"/>
          </a:solidFill>
        </xdr:grpSpPr>
        <xdr:sp>
          <xdr:nvSpPr>
            <xdr:cNvPr id="16" name="Oval 30"/>
            <xdr:cNvSpPr>
              <a:spLocks/>
            </xdr:cNvSpPr>
          </xdr:nvSpPr>
          <xdr:spPr>
            <a:xfrm>
              <a:off x="136" y="1196"/>
              <a:ext cx="734" cy="734"/>
            </a:xfrm>
            <a:prstGeom prst="ellipse">
              <a:avLst/>
            </a:prstGeom>
            <a:solidFill>
              <a:srgbClr val="FFFF00">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7" name="Group 39"/>
            <xdr:cNvGrpSpPr>
              <a:grpSpLocks/>
            </xdr:cNvGrpSpPr>
          </xdr:nvGrpSpPr>
          <xdr:grpSpPr>
            <a:xfrm>
              <a:off x="35" y="1456"/>
              <a:ext cx="127" cy="208"/>
              <a:chOff x="35" y="1456"/>
              <a:chExt cx="127" cy="208"/>
            </a:xfrm>
            <a:solidFill>
              <a:srgbClr val="FFFFFF"/>
            </a:solidFill>
          </xdr:grpSpPr>
          <xdr:sp>
            <xdr:nvSpPr>
              <xdr:cNvPr id="18" name="AutoShape 16"/>
              <xdr:cNvSpPr>
                <a:spLocks/>
              </xdr:cNvSpPr>
            </xdr:nvSpPr>
            <xdr:spPr>
              <a:xfrm>
                <a:off x="67" y="1456"/>
                <a:ext cx="95" cy="101"/>
              </a:xfrm>
              <a:prstGeom prst="rightArrowCallout">
                <a:avLst/>
              </a:prstGeom>
              <a:solidFill>
                <a:srgbClr val="FFFF00"/>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0" i="0" u="none" baseline="0">
                    <a:solidFill>
                      <a:srgbClr val="000000"/>
                    </a:solidFill>
                    <a:latin typeface="Arial"/>
                    <a:ea typeface="Arial"/>
                    <a:cs typeface="Arial"/>
                  </a:rPr>
                  <a:t>In passering</a:t>
                </a:r>
              </a:p>
            </xdr:txBody>
          </xdr:sp>
          <xdr:sp>
            <xdr:nvSpPr>
              <xdr:cNvPr id="19" name="AutoShape 18"/>
              <xdr:cNvSpPr>
                <a:spLocks/>
              </xdr:cNvSpPr>
            </xdr:nvSpPr>
            <xdr:spPr>
              <a:xfrm rot="10800000">
                <a:off x="35" y="1563"/>
                <a:ext cx="95" cy="101"/>
              </a:xfrm>
              <a:prstGeom prst="rightArrowCallout">
                <a:avLst/>
              </a:prstGeom>
              <a:solidFill>
                <a:srgbClr val="FF6600"/>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0" i="0" u="none" baseline="0">
                    <a:solidFill>
                      <a:srgbClr val="000000"/>
                    </a:solidFill>
                    <a:latin typeface="Arial"/>
                    <a:ea typeface="Arial"/>
                    <a:cs typeface="Arial"/>
                  </a:rPr>
                  <a:t>UT passering</a:t>
                </a:r>
              </a:p>
            </xdr:txBody>
          </xdr:sp>
        </xdr:grpSp>
      </xdr:grpSp>
    </xdr:grpSp>
    <xdr:clientData/>
  </xdr:twoCellAnchor>
  <xdr:twoCellAnchor>
    <xdr:from>
      <xdr:col>0</xdr:col>
      <xdr:colOff>161925</xdr:colOff>
      <xdr:row>43</xdr:row>
      <xdr:rowOff>161925</xdr:rowOff>
    </xdr:from>
    <xdr:to>
      <xdr:col>14</xdr:col>
      <xdr:colOff>704850</xdr:colOff>
      <xdr:row>67</xdr:row>
      <xdr:rowOff>133350</xdr:rowOff>
    </xdr:to>
    <xdr:sp>
      <xdr:nvSpPr>
        <xdr:cNvPr id="20" name="textruta 23"/>
        <xdr:cNvSpPr txBox="1">
          <a:spLocks noChangeArrowheads="1"/>
        </xdr:cNvSpPr>
      </xdr:nvSpPr>
      <xdr:spPr>
        <a:xfrm>
          <a:off x="161925" y="7277100"/>
          <a:ext cx="10477500" cy="3857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Tumregler för riskområde enligt RIB</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Klass           Riskområde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Personbil 300 m. Lastbil 800 m. Byggnad eller förråd 800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               Personbil 300 m. Lastbil 800 m. Byggnad eller förråd 800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               100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                 50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          50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   50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Saknas 2.1A, 2.1F, 2.1O, 2.1T, 2.1TC, 2.1TF, 2.1TFC, 2.1TO, 2.1TOC 2.2A, 2.2O, 2.3A,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2.3O, 2.3TC, 2.4A, 2.4F, 2.4TC, 2.5A, 2.5F, 2.5O. 2.5T, 2.5TC, 2.5TF, 2.5TFC,  2.5TO, 2.5TOC, 2.6A, 2.6F, 2.7F, 2.7T, 2.7TF, 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2.2F                     300 m. Ej antänt läckage.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2.2T, 2.2TC, 2.2TF, 2.2TFC, 2.2TO, 2.2TOC,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Kondenserade gaser med giftiga egenskaper kan producera riskområden från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några hundra meter upp till många kilometer. Bedöm källstyrka. 
</a:t>
          </a:r>
          <a:r>
            <a:rPr lang="en-US" cap="none" sz="1100" b="0" i="0" u="none" baseline="0">
              <a:solidFill>
                <a:srgbClr val="000000"/>
              </a:solidFill>
              <a:latin typeface="Calibri"/>
              <a:ea typeface="Calibri"/>
              <a:cs typeface="Calibri"/>
            </a:rPr>
            <a:t> Kontrollera fys- och toxdata samt väderbetingelser.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2.3F          300 m. Ej antänt läckage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Hela klass 3 50 m. Vid risk för reaktion/förgiftning 100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Hela klass 4 50 m. Utökas vid risk för häftig reaktion, förbränning eller bildandet av giftig gas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Hela klass 5  50 m. Vid risk för explosion 300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Hela klass 6.1 50 m för fasta ämnen och 100 m för vätskor.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Hela klass 6     50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Hela klass 7   50 m. 100 mikro Sievert per timme eller minst 5 m från strålkällan.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Hela klass 8   50 m. Vid risk för reaktion eller kraftig avångning 100 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Hela klass 9    50 m.</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23</xdr:row>
      <xdr:rowOff>19050</xdr:rowOff>
    </xdr:from>
    <xdr:to>
      <xdr:col>12</xdr:col>
      <xdr:colOff>561975</xdr:colOff>
      <xdr:row>29</xdr:row>
      <xdr:rowOff>114300</xdr:rowOff>
    </xdr:to>
    <xdr:grpSp>
      <xdr:nvGrpSpPr>
        <xdr:cNvPr id="1" name="Group 24"/>
        <xdr:cNvGrpSpPr>
          <a:grpSpLocks/>
        </xdr:cNvGrpSpPr>
      </xdr:nvGrpSpPr>
      <xdr:grpSpPr>
        <a:xfrm>
          <a:off x="5248275" y="4181475"/>
          <a:ext cx="4610100" cy="1066800"/>
          <a:chOff x="706" y="532"/>
          <a:chExt cx="622" cy="146"/>
        </a:xfrm>
        <a:solidFill>
          <a:srgbClr val="FFFFFF"/>
        </a:solidFill>
      </xdr:grpSpPr>
      <xdr:sp>
        <xdr:nvSpPr>
          <xdr:cNvPr id="2" name="Text Box 1"/>
          <xdr:cNvSpPr txBox="1">
            <a:spLocks noChangeArrowheads="1"/>
          </xdr:cNvSpPr>
        </xdr:nvSpPr>
        <xdr:spPr>
          <a:xfrm>
            <a:off x="706" y="532"/>
            <a:ext cx="622" cy="146"/>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(Densitet kg/m3 x kPa) x hål area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370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Vätskans ångtryck (&gt;100 kPa)</a:t>
            </a:r>
          </a:p>
        </xdr:txBody>
      </xdr:sp>
      <xdr:grpSp>
        <xdr:nvGrpSpPr>
          <xdr:cNvPr id="3" name="Group 23"/>
          <xdr:cNvGrpSpPr>
            <a:grpSpLocks/>
          </xdr:cNvGrpSpPr>
        </xdr:nvGrpSpPr>
        <xdr:grpSpPr>
          <a:xfrm>
            <a:off x="709" y="548"/>
            <a:ext cx="486" cy="83"/>
            <a:chOff x="709" y="548"/>
            <a:chExt cx="486" cy="83"/>
          </a:xfrm>
          <a:solidFill>
            <a:srgbClr val="FFFFFF"/>
          </a:solidFill>
        </xdr:grpSpPr>
        <xdr:sp>
          <xdr:nvSpPr>
            <xdr:cNvPr id="4" name="Text Box 2"/>
            <xdr:cNvSpPr txBox="1">
              <a:spLocks noChangeArrowheads="1"/>
            </xdr:cNvSpPr>
          </xdr:nvSpPr>
          <xdr:spPr>
            <a:xfrm>
              <a:off x="1032" y="577"/>
              <a:ext cx="163" cy="2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Källstyrka i kg/s</a:t>
              </a:r>
            </a:p>
          </xdr:txBody>
        </xdr:sp>
        <xdr:grpSp>
          <xdr:nvGrpSpPr>
            <xdr:cNvPr id="5" name="Group 22"/>
            <xdr:cNvGrpSpPr>
              <a:grpSpLocks/>
            </xdr:cNvGrpSpPr>
          </xdr:nvGrpSpPr>
          <xdr:grpSpPr>
            <a:xfrm>
              <a:off x="709" y="548"/>
              <a:ext cx="215" cy="83"/>
              <a:chOff x="709" y="548"/>
              <a:chExt cx="215" cy="83"/>
            </a:xfrm>
            <a:solidFill>
              <a:srgbClr val="FFFFFF"/>
            </a:solidFill>
          </xdr:grpSpPr>
          <xdr:sp>
            <xdr:nvSpPr>
              <xdr:cNvPr id="6" name="Text Box 5"/>
              <xdr:cNvSpPr txBox="1">
                <a:spLocks noChangeArrowheads="1"/>
              </xdr:cNvSpPr>
            </xdr:nvSpPr>
            <xdr:spPr>
              <a:xfrm>
                <a:off x="709" y="548"/>
                <a:ext cx="67" cy="83"/>
              </a:xfrm>
              <a:prstGeom prst="rect">
                <a:avLst/>
              </a:prstGeom>
              <a:noFill/>
              <a:ln w="9525" cmpd="sng">
                <a:noFill/>
              </a:ln>
            </xdr:spPr>
            <xdr:txBody>
              <a:bodyPr vertOverflow="clip" wrap="square" lIns="45720" tIns="36576" rIns="0" bIns="0"/>
              <a:p>
                <a:pPr algn="l">
                  <a:defRPr/>
                </a:pPr>
                <a:r>
                  <a:rPr lang="en-US" cap="none" sz="1800" b="0" i="0" u="none" baseline="0">
                    <a:solidFill>
                      <a:srgbClr val="000000"/>
                    </a:solidFill>
                    <a:latin typeface="Arial"/>
                    <a:ea typeface="Arial"/>
                    <a:cs typeface="Arial"/>
                  </a:rPr>
                  <a:t>   √  </a:t>
                </a:r>
              </a:p>
            </xdr:txBody>
          </xdr:sp>
          <xdr:sp>
            <xdr:nvSpPr>
              <xdr:cNvPr id="7" name="Line 6"/>
              <xdr:cNvSpPr>
                <a:spLocks/>
              </xdr:cNvSpPr>
            </xdr:nvSpPr>
            <xdr:spPr>
              <a:xfrm>
                <a:off x="754" y="552"/>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8" name="Line 7"/>
            <xdr:cNvSpPr>
              <a:spLocks/>
            </xdr:cNvSpPr>
          </xdr:nvSpPr>
          <xdr:spPr>
            <a:xfrm>
              <a:off x="748" y="589"/>
              <a:ext cx="25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7</xdr:col>
      <xdr:colOff>0</xdr:colOff>
      <xdr:row>30</xdr:row>
      <xdr:rowOff>95250</xdr:rowOff>
    </xdr:from>
    <xdr:to>
      <xdr:col>15</xdr:col>
      <xdr:colOff>323850</xdr:colOff>
      <xdr:row>36</xdr:row>
      <xdr:rowOff>57150</xdr:rowOff>
    </xdr:to>
    <xdr:grpSp>
      <xdr:nvGrpSpPr>
        <xdr:cNvPr id="9" name="Grupp 19"/>
        <xdr:cNvGrpSpPr>
          <a:grpSpLocks/>
        </xdr:cNvGrpSpPr>
      </xdr:nvGrpSpPr>
      <xdr:grpSpPr>
        <a:xfrm>
          <a:off x="5248275" y="5391150"/>
          <a:ext cx="6410325" cy="933450"/>
          <a:chOff x="5248275" y="5391150"/>
          <a:chExt cx="6410325" cy="933450"/>
        </a:xfrm>
        <a:solidFill>
          <a:srgbClr val="FFFFFF"/>
        </a:solidFill>
      </xdr:grpSpPr>
      <xdr:sp>
        <xdr:nvSpPr>
          <xdr:cNvPr id="10" name="Text Box 11"/>
          <xdr:cNvSpPr txBox="1">
            <a:spLocks noChangeArrowheads="1"/>
          </xdr:cNvSpPr>
        </xdr:nvSpPr>
        <xdr:spPr>
          <a:xfrm>
            <a:off x="5248275" y="5391150"/>
            <a:ext cx="6410325" cy="933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vätskehöjd x Hål area x densitet            tid x hål area x hål area x densitet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3 800                                   470 000 x tankens bottenyta</a:t>
            </a:r>
          </a:p>
        </xdr:txBody>
      </xdr:sp>
      <xdr:sp>
        <xdr:nvSpPr>
          <xdr:cNvPr id="11" name="Text Box 12"/>
          <xdr:cNvSpPr txBox="1">
            <a:spLocks noChangeArrowheads="1"/>
          </xdr:cNvSpPr>
        </xdr:nvSpPr>
        <xdr:spPr>
          <a:xfrm>
            <a:off x="10326855" y="5736527"/>
            <a:ext cx="1272450" cy="19835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Källstyrka i kg/s</a:t>
            </a:r>
          </a:p>
        </xdr:txBody>
      </xdr:sp>
      <xdr:grpSp>
        <xdr:nvGrpSpPr>
          <xdr:cNvPr id="12" name="Group 25"/>
          <xdr:cNvGrpSpPr>
            <a:grpSpLocks/>
          </xdr:cNvGrpSpPr>
        </xdr:nvGrpSpPr>
        <xdr:grpSpPr>
          <a:xfrm>
            <a:off x="5464623" y="5515999"/>
            <a:ext cx="959946" cy="610010"/>
            <a:chOff x="735" y="714"/>
            <a:chExt cx="129" cy="83"/>
          </a:xfrm>
          <a:solidFill>
            <a:srgbClr val="FFFFFF"/>
          </a:solidFill>
        </xdr:grpSpPr>
        <xdr:sp>
          <xdr:nvSpPr>
            <xdr:cNvPr id="13" name="Text Box 14"/>
            <xdr:cNvSpPr txBox="1">
              <a:spLocks noChangeArrowheads="1"/>
            </xdr:cNvSpPr>
          </xdr:nvSpPr>
          <xdr:spPr>
            <a:xfrm>
              <a:off x="735" y="714"/>
              <a:ext cx="71" cy="83"/>
            </a:xfrm>
            <a:prstGeom prst="rect">
              <a:avLst/>
            </a:prstGeom>
            <a:noFill/>
            <a:ln w="9525" cmpd="sng">
              <a:noFill/>
            </a:ln>
          </xdr:spPr>
          <xdr:txBody>
            <a:bodyPr vertOverflow="clip" wrap="square" lIns="45720" tIns="36576" rIns="0" bIns="0"/>
            <a:p>
              <a:pPr algn="l">
                <a:defRPr/>
              </a:pPr>
              <a:r>
                <a:rPr lang="en-US" cap="none" sz="1800" b="0" i="0" u="none" baseline="0">
                  <a:solidFill>
                    <a:srgbClr val="000000"/>
                  </a:solidFill>
                  <a:latin typeface="Arial"/>
                  <a:ea typeface="Arial"/>
                  <a:cs typeface="Arial"/>
                </a:rPr>
                <a:t>   √  </a:t>
              </a:r>
            </a:p>
          </xdr:txBody>
        </xdr:sp>
        <xdr:sp>
          <xdr:nvSpPr>
            <xdr:cNvPr id="14" name="Line 15"/>
            <xdr:cNvSpPr>
              <a:spLocks/>
            </xdr:cNvSpPr>
          </xdr:nvSpPr>
          <xdr:spPr>
            <a:xfrm>
              <a:off x="782" y="719"/>
              <a:ext cx="8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5" name="Text Box 16"/>
          <xdr:cNvSpPr txBox="1">
            <a:spLocks noChangeArrowheads="1"/>
          </xdr:cNvSpPr>
        </xdr:nvSpPr>
        <xdr:spPr>
          <a:xfrm>
            <a:off x="7770738" y="5721825"/>
            <a:ext cx="259618" cy="198358"/>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t>
            </a:r>
          </a:p>
        </xdr:txBody>
      </xdr:sp>
      <xdr:sp>
        <xdr:nvSpPr>
          <xdr:cNvPr id="16" name="Line 17"/>
          <xdr:cNvSpPr>
            <a:spLocks/>
          </xdr:cNvSpPr>
        </xdr:nvSpPr>
        <xdr:spPr>
          <a:xfrm>
            <a:off x="5761101" y="5824738"/>
            <a:ext cx="19038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18"/>
          <xdr:cNvSpPr>
            <a:spLocks/>
          </xdr:cNvSpPr>
        </xdr:nvSpPr>
        <xdr:spPr>
          <a:xfrm>
            <a:off x="7950227" y="5817503"/>
            <a:ext cx="210418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35"/>
  <sheetViews>
    <sheetView zoomScalePageLayoutView="0" workbookViewId="0" topLeftCell="A1">
      <selection activeCell="H22" sqref="H22"/>
    </sheetView>
  </sheetViews>
  <sheetFormatPr defaultColWidth="8.8515625" defaultRowHeight="12.75"/>
  <cols>
    <col min="1" max="1" width="4.140625" style="62" customWidth="1"/>
    <col min="2" max="16384" width="8.8515625" style="62" customWidth="1"/>
  </cols>
  <sheetData>
    <row r="1" spans="1:16" ht="20.25">
      <c r="A1" s="60"/>
      <c r="B1" s="61" t="s">
        <v>108</v>
      </c>
      <c r="C1" s="60"/>
      <c r="D1" s="60"/>
      <c r="E1" s="60"/>
      <c r="F1" s="60"/>
      <c r="G1" s="60"/>
      <c r="H1" s="60"/>
      <c r="I1" s="60"/>
      <c r="J1" s="60"/>
      <c r="K1" s="60"/>
      <c r="L1" s="60"/>
      <c r="M1" s="60"/>
      <c r="N1" s="60"/>
      <c r="O1" s="60"/>
      <c r="P1" s="60"/>
    </row>
    <row r="2" spans="1:16" ht="12.75">
      <c r="A2" s="60"/>
      <c r="B2" s="60"/>
      <c r="C2" s="60"/>
      <c r="D2" s="60"/>
      <c r="E2" s="60"/>
      <c r="F2" s="60"/>
      <c r="G2" s="60"/>
      <c r="H2" s="60"/>
      <c r="I2" s="60"/>
      <c r="J2" s="60"/>
      <c r="K2" s="60"/>
      <c r="L2" s="60"/>
      <c r="M2" s="60"/>
      <c r="N2" s="60"/>
      <c r="O2" s="60"/>
      <c r="P2" s="60"/>
    </row>
    <row r="3" spans="1:16" ht="12.75">
      <c r="A3" s="60"/>
      <c r="B3" s="63" t="s">
        <v>107</v>
      </c>
      <c r="C3" s="60"/>
      <c r="D3" s="60"/>
      <c r="E3" s="60"/>
      <c r="F3" s="60"/>
      <c r="G3" s="60"/>
      <c r="H3" s="60"/>
      <c r="I3" s="60"/>
      <c r="J3" s="60"/>
      <c r="K3" s="60"/>
      <c r="L3" s="60"/>
      <c r="M3" s="60"/>
      <c r="N3" s="60"/>
      <c r="O3" s="60"/>
      <c r="P3" s="60"/>
    </row>
    <row r="4" spans="1:16" ht="12.75">
      <c r="A4" s="60"/>
      <c r="B4" s="60"/>
      <c r="C4" s="60"/>
      <c r="D4" s="60"/>
      <c r="E4" s="60"/>
      <c r="F4" s="60"/>
      <c r="G4" s="60"/>
      <c r="H4" s="60"/>
      <c r="I4" s="60"/>
      <c r="J4" s="60"/>
      <c r="K4" s="60"/>
      <c r="L4" s="60"/>
      <c r="M4" s="60"/>
      <c r="N4" s="60"/>
      <c r="O4" s="60"/>
      <c r="P4" s="60"/>
    </row>
    <row r="5" spans="1:16" ht="12.75">
      <c r="A5" s="60"/>
      <c r="B5" s="60"/>
      <c r="C5" s="60"/>
      <c r="D5" s="60"/>
      <c r="E5" s="60"/>
      <c r="F5" s="60"/>
      <c r="G5" s="60"/>
      <c r="H5" s="60"/>
      <c r="I5" s="60"/>
      <c r="J5" s="60"/>
      <c r="K5" s="60"/>
      <c r="L5" s="60"/>
      <c r="M5" s="60"/>
      <c r="N5" s="60"/>
      <c r="O5" s="60"/>
      <c r="P5" s="60"/>
    </row>
    <row r="6" spans="1:16" ht="12.75">
      <c r="A6" s="60"/>
      <c r="B6" s="60"/>
      <c r="C6" s="60"/>
      <c r="D6" s="60"/>
      <c r="E6" s="60"/>
      <c r="F6" s="60"/>
      <c r="G6" s="60"/>
      <c r="H6" s="60"/>
      <c r="I6" s="60"/>
      <c r="J6" s="60"/>
      <c r="K6" s="60"/>
      <c r="L6" s="60"/>
      <c r="M6" s="60"/>
      <c r="N6" s="60"/>
      <c r="O6" s="60"/>
      <c r="P6" s="60"/>
    </row>
    <row r="7" spans="1:16" ht="12.75">
      <c r="A7" s="60"/>
      <c r="B7" s="60"/>
      <c r="C7" s="60"/>
      <c r="D7" s="60"/>
      <c r="E7" s="60"/>
      <c r="F7" s="60"/>
      <c r="G7" s="60"/>
      <c r="H7" s="60"/>
      <c r="I7" s="60"/>
      <c r="J7" s="60"/>
      <c r="K7" s="60"/>
      <c r="L7" s="60"/>
      <c r="M7" s="60"/>
      <c r="N7" s="60"/>
      <c r="O7" s="60"/>
      <c r="P7" s="60"/>
    </row>
    <row r="8" spans="1:16" ht="12.75">
      <c r="A8" s="60"/>
      <c r="B8" s="60"/>
      <c r="C8" s="60"/>
      <c r="D8" s="60"/>
      <c r="E8" s="60"/>
      <c r="F8" s="60"/>
      <c r="G8" s="60"/>
      <c r="H8" s="60"/>
      <c r="I8" s="60"/>
      <c r="J8" s="60"/>
      <c r="K8" s="60"/>
      <c r="L8" s="60"/>
      <c r="M8" s="60"/>
      <c r="N8" s="60"/>
      <c r="O8" s="60"/>
      <c r="P8" s="60"/>
    </row>
    <row r="9" spans="1:16" ht="12.75">
      <c r="A9" s="60"/>
      <c r="B9" s="60"/>
      <c r="C9" s="60"/>
      <c r="D9" s="60"/>
      <c r="E9" s="60"/>
      <c r="F9" s="60"/>
      <c r="G9" s="60"/>
      <c r="H9" s="60"/>
      <c r="I9" s="60"/>
      <c r="J9" s="60"/>
      <c r="K9" s="60"/>
      <c r="L9" s="60"/>
      <c r="M9" s="60"/>
      <c r="N9" s="60"/>
      <c r="O9" s="60"/>
      <c r="P9" s="60"/>
    </row>
    <row r="10" spans="1:16" ht="12.75">
      <c r="A10" s="60"/>
      <c r="B10" s="60"/>
      <c r="C10" s="60"/>
      <c r="D10" s="60"/>
      <c r="E10" s="60"/>
      <c r="F10" s="60"/>
      <c r="G10" s="60"/>
      <c r="H10" s="60"/>
      <c r="I10" s="60"/>
      <c r="J10" s="60"/>
      <c r="K10" s="60"/>
      <c r="L10" s="60"/>
      <c r="M10" s="60"/>
      <c r="N10" s="60"/>
      <c r="O10" s="60"/>
      <c r="P10" s="60"/>
    </row>
    <row r="11" spans="1:16" ht="12.75">
      <c r="A11" s="60"/>
      <c r="B11" s="60"/>
      <c r="C11" s="60"/>
      <c r="D11" s="60"/>
      <c r="E11" s="60"/>
      <c r="F11" s="60"/>
      <c r="G11" s="60"/>
      <c r="H11" s="60"/>
      <c r="I11" s="60"/>
      <c r="J11" s="60"/>
      <c r="K11" s="60"/>
      <c r="L11" s="60"/>
      <c r="M11" s="60"/>
      <c r="N11" s="60"/>
      <c r="O11" s="60"/>
      <c r="P11" s="60"/>
    </row>
    <row r="12" spans="1:16" ht="12.75">
      <c r="A12" s="60"/>
      <c r="B12" s="60"/>
      <c r="C12" s="60"/>
      <c r="D12" s="60"/>
      <c r="E12" s="60"/>
      <c r="F12" s="60"/>
      <c r="G12" s="60"/>
      <c r="H12" s="60"/>
      <c r="I12" s="60"/>
      <c r="J12" s="60"/>
      <c r="K12" s="60"/>
      <c r="L12" s="60"/>
      <c r="M12" s="60"/>
      <c r="N12" s="60"/>
      <c r="O12" s="60"/>
      <c r="P12" s="60"/>
    </row>
    <row r="13" spans="1:16" ht="12.75">
      <c r="A13" s="60"/>
      <c r="B13" s="60"/>
      <c r="C13" s="60"/>
      <c r="D13" s="60"/>
      <c r="E13" s="60"/>
      <c r="F13" s="60"/>
      <c r="G13" s="60"/>
      <c r="H13" s="60"/>
      <c r="I13" s="60"/>
      <c r="J13" s="60"/>
      <c r="K13" s="60"/>
      <c r="L13" s="60"/>
      <c r="M13" s="60"/>
      <c r="N13" s="60"/>
      <c r="O13" s="60"/>
      <c r="P13" s="60"/>
    </row>
    <row r="14" spans="1:16" ht="12.75">
      <c r="A14" s="60"/>
      <c r="B14" s="60"/>
      <c r="C14" s="60"/>
      <c r="D14" s="60"/>
      <c r="E14" s="60"/>
      <c r="F14" s="60"/>
      <c r="G14" s="60"/>
      <c r="H14" s="60"/>
      <c r="I14" s="60"/>
      <c r="J14" s="60"/>
      <c r="K14" s="60"/>
      <c r="L14" s="60"/>
      <c r="M14" s="60"/>
      <c r="N14" s="60"/>
      <c r="O14" s="60"/>
      <c r="P14" s="60"/>
    </row>
    <row r="15" spans="1:16" ht="12.75">
      <c r="A15" s="60"/>
      <c r="B15" s="60"/>
      <c r="C15" s="60"/>
      <c r="D15" s="60"/>
      <c r="E15" s="60"/>
      <c r="F15" s="60"/>
      <c r="G15" s="60"/>
      <c r="H15" s="60"/>
      <c r="I15" s="60"/>
      <c r="J15" s="60"/>
      <c r="K15" s="60"/>
      <c r="L15" s="60"/>
      <c r="M15" s="60"/>
      <c r="N15" s="60"/>
      <c r="O15" s="60"/>
      <c r="P15" s="60"/>
    </row>
    <row r="16" spans="1:16" ht="12.75">
      <c r="A16" s="60"/>
      <c r="B16" s="60"/>
      <c r="C16" s="60"/>
      <c r="D16" s="60"/>
      <c r="E16" s="60"/>
      <c r="F16" s="60"/>
      <c r="G16" s="60"/>
      <c r="H16" s="60"/>
      <c r="I16" s="60"/>
      <c r="J16" s="60"/>
      <c r="K16" s="60"/>
      <c r="L16" s="60"/>
      <c r="M16" s="60"/>
      <c r="N16" s="60"/>
      <c r="O16" s="60"/>
      <c r="P16" s="60"/>
    </row>
    <row r="17" spans="1:16" ht="12.75">
      <c r="A17" s="60"/>
      <c r="B17" s="60"/>
      <c r="C17" s="60"/>
      <c r="D17" s="60"/>
      <c r="E17" s="60"/>
      <c r="F17" s="60"/>
      <c r="G17" s="60"/>
      <c r="H17" s="60"/>
      <c r="I17" s="60"/>
      <c r="J17" s="60"/>
      <c r="K17" s="60"/>
      <c r="L17" s="60"/>
      <c r="M17" s="60"/>
      <c r="N17" s="60"/>
      <c r="O17" s="60"/>
      <c r="P17" s="60"/>
    </row>
    <row r="18" spans="1:16" ht="12.75">
      <c r="A18" s="60"/>
      <c r="B18" s="60"/>
      <c r="C18" s="60"/>
      <c r="D18" s="60"/>
      <c r="E18" s="60"/>
      <c r="F18" s="60"/>
      <c r="G18" s="60"/>
      <c r="H18" s="60"/>
      <c r="I18" s="60"/>
      <c r="J18" s="60"/>
      <c r="K18" s="60"/>
      <c r="L18" s="60"/>
      <c r="M18" s="60"/>
      <c r="N18" s="60"/>
      <c r="O18" s="60"/>
      <c r="P18" s="60"/>
    </row>
    <row r="19" spans="1:16" ht="12.75">
      <c r="A19" s="60"/>
      <c r="B19" s="60"/>
      <c r="C19" s="60"/>
      <c r="D19" s="60"/>
      <c r="E19" s="60"/>
      <c r="F19" s="60"/>
      <c r="G19" s="60"/>
      <c r="H19" s="60"/>
      <c r="I19" s="60"/>
      <c r="J19" s="60"/>
      <c r="K19" s="60"/>
      <c r="L19" s="60"/>
      <c r="M19" s="60"/>
      <c r="N19" s="60"/>
      <c r="O19" s="60"/>
      <c r="P19" s="60"/>
    </row>
    <row r="20" spans="1:16" ht="12.75">
      <c r="A20" s="60"/>
      <c r="B20" s="60"/>
      <c r="C20" s="60"/>
      <c r="D20" s="60"/>
      <c r="E20" s="60"/>
      <c r="F20" s="60"/>
      <c r="G20" s="60"/>
      <c r="H20" s="60"/>
      <c r="I20" s="60"/>
      <c r="J20" s="60"/>
      <c r="K20" s="60"/>
      <c r="L20" s="60"/>
      <c r="M20" s="60"/>
      <c r="N20" s="60"/>
      <c r="O20" s="60"/>
      <c r="P20" s="60"/>
    </row>
    <row r="21" spans="1:16" ht="12.75">
      <c r="A21" s="60"/>
      <c r="B21" s="60"/>
      <c r="C21" s="60"/>
      <c r="D21" s="60"/>
      <c r="E21" s="60"/>
      <c r="F21" s="60"/>
      <c r="G21" s="60"/>
      <c r="H21" s="60"/>
      <c r="I21" s="60"/>
      <c r="J21" s="60"/>
      <c r="K21" s="60"/>
      <c r="L21" s="60"/>
      <c r="M21" s="60"/>
      <c r="N21" s="60"/>
      <c r="O21" s="60"/>
      <c r="P21" s="60"/>
    </row>
    <row r="22" spans="1:16" ht="12.75">
      <c r="A22" s="60"/>
      <c r="B22" s="60"/>
      <c r="C22" s="60"/>
      <c r="D22" s="60"/>
      <c r="E22" s="60"/>
      <c r="F22" s="60"/>
      <c r="G22" s="60"/>
      <c r="H22" s="60"/>
      <c r="I22" s="60"/>
      <c r="J22" s="60"/>
      <c r="K22" s="60"/>
      <c r="L22" s="60"/>
      <c r="M22" s="60"/>
      <c r="N22" s="60"/>
      <c r="O22" s="60"/>
      <c r="P22" s="60"/>
    </row>
    <row r="23" spans="1:16" ht="12.75">
      <c r="A23" s="60"/>
      <c r="B23" s="60"/>
      <c r="C23" s="60"/>
      <c r="D23" s="60"/>
      <c r="E23" s="60"/>
      <c r="F23" s="60"/>
      <c r="G23" s="60"/>
      <c r="H23" s="60"/>
      <c r="I23" s="60"/>
      <c r="J23" s="60"/>
      <c r="K23" s="60"/>
      <c r="L23" s="60"/>
      <c r="M23" s="60"/>
      <c r="N23" s="60"/>
      <c r="O23" s="60"/>
      <c r="P23" s="60"/>
    </row>
    <row r="24" spans="1:16" ht="12.75">
      <c r="A24" s="60"/>
      <c r="B24" s="60"/>
      <c r="C24" s="60"/>
      <c r="D24" s="60"/>
      <c r="E24" s="60"/>
      <c r="F24" s="60"/>
      <c r="G24" s="60"/>
      <c r="H24" s="60"/>
      <c r="I24" s="60"/>
      <c r="J24" s="60"/>
      <c r="K24" s="60"/>
      <c r="L24" s="60"/>
      <c r="M24" s="60"/>
      <c r="N24" s="60"/>
      <c r="O24" s="60"/>
      <c r="P24" s="60"/>
    </row>
    <row r="25" spans="1:16" ht="12.75">
      <c r="A25" s="60"/>
      <c r="B25" s="60"/>
      <c r="C25" s="60"/>
      <c r="D25" s="60"/>
      <c r="E25" s="60"/>
      <c r="F25" s="60"/>
      <c r="G25" s="60"/>
      <c r="H25" s="60"/>
      <c r="I25" s="60"/>
      <c r="J25" s="60"/>
      <c r="K25" s="60"/>
      <c r="L25" s="60"/>
      <c r="M25" s="60"/>
      <c r="N25" s="60"/>
      <c r="O25" s="60"/>
      <c r="P25" s="60"/>
    </row>
    <row r="26" spans="1:16" ht="12.75">
      <c r="A26" s="60"/>
      <c r="B26" s="60"/>
      <c r="C26" s="60"/>
      <c r="D26" s="60"/>
      <c r="E26" s="60"/>
      <c r="F26" s="60"/>
      <c r="G26" s="60"/>
      <c r="H26" s="60"/>
      <c r="I26" s="60"/>
      <c r="J26" s="60"/>
      <c r="K26" s="60"/>
      <c r="L26" s="60"/>
      <c r="M26" s="60"/>
      <c r="N26" s="60"/>
      <c r="O26" s="60"/>
      <c r="P26" s="60"/>
    </row>
    <row r="27" spans="1:16" ht="12.75">
      <c r="A27" s="60"/>
      <c r="B27" s="60"/>
      <c r="C27" s="60"/>
      <c r="D27" s="60"/>
      <c r="E27" s="60"/>
      <c r="F27" s="60"/>
      <c r="G27" s="60"/>
      <c r="H27" s="60"/>
      <c r="I27" s="60"/>
      <c r="J27" s="60"/>
      <c r="K27" s="60"/>
      <c r="L27" s="60"/>
      <c r="M27" s="60"/>
      <c r="N27" s="60"/>
      <c r="O27" s="60"/>
      <c r="P27" s="60"/>
    </row>
    <row r="28" spans="1:16" ht="12.75">
      <c r="A28" s="60"/>
      <c r="B28" s="60"/>
      <c r="C28" s="60"/>
      <c r="D28" s="60"/>
      <c r="E28" s="60"/>
      <c r="F28" s="60"/>
      <c r="G28" s="60"/>
      <c r="H28" s="60"/>
      <c r="I28" s="60"/>
      <c r="J28" s="60"/>
      <c r="K28" s="60"/>
      <c r="L28" s="60"/>
      <c r="M28" s="60"/>
      <c r="N28" s="60"/>
      <c r="O28" s="60"/>
      <c r="P28" s="60"/>
    </row>
    <row r="29" spans="1:16" ht="12.75">
      <c r="A29" s="60"/>
      <c r="B29" s="60"/>
      <c r="C29" s="60"/>
      <c r="D29" s="60"/>
      <c r="E29" s="60"/>
      <c r="F29" s="60"/>
      <c r="G29" s="60"/>
      <c r="H29" s="60"/>
      <c r="I29" s="60"/>
      <c r="J29" s="60"/>
      <c r="K29" s="60"/>
      <c r="L29" s="60"/>
      <c r="M29" s="60"/>
      <c r="N29" s="60"/>
      <c r="O29" s="60"/>
      <c r="P29" s="60"/>
    </row>
    <row r="30" spans="1:16" ht="12.75">
      <c r="A30" s="60"/>
      <c r="B30" s="60"/>
      <c r="C30" s="60"/>
      <c r="D30" s="60"/>
      <c r="E30" s="60"/>
      <c r="F30" s="60"/>
      <c r="G30" s="60"/>
      <c r="H30" s="60"/>
      <c r="I30" s="60"/>
      <c r="J30" s="60"/>
      <c r="K30" s="60"/>
      <c r="L30" s="60"/>
      <c r="M30" s="60"/>
      <c r="N30" s="60"/>
      <c r="O30" s="60"/>
      <c r="P30" s="60"/>
    </row>
    <row r="31" spans="1:16" ht="12.75">
      <c r="A31" s="60"/>
      <c r="B31" s="60"/>
      <c r="C31" s="60"/>
      <c r="D31" s="60"/>
      <c r="E31" s="60"/>
      <c r="F31" s="60"/>
      <c r="G31" s="60"/>
      <c r="H31" s="60"/>
      <c r="I31" s="60"/>
      <c r="J31" s="60"/>
      <c r="K31" s="60"/>
      <c r="L31" s="60"/>
      <c r="M31" s="60"/>
      <c r="N31" s="60"/>
      <c r="O31" s="60"/>
      <c r="P31" s="60"/>
    </row>
    <row r="32" spans="1:16" ht="12.75">
      <c r="A32" s="60"/>
      <c r="B32" s="60"/>
      <c r="C32" s="60"/>
      <c r="D32" s="60"/>
      <c r="E32" s="60"/>
      <c r="F32" s="60"/>
      <c r="G32" s="60"/>
      <c r="H32" s="60"/>
      <c r="I32" s="60"/>
      <c r="J32" s="60"/>
      <c r="K32" s="60"/>
      <c r="L32" s="60"/>
      <c r="M32" s="60"/>
      <c r="N32" s="60"/>
      <c r="O32" s="60"/>
      <c r="P32" s="60"/>
    </row>
    <row r="33" spans="1:16" ht="12.75">
      <c r="A33" s="60"/>
      <c r="B33" s="60"/>
      <c r="C33" s="60"/>
      <c r="D33" s="60"/>
      <c r="E33" s="60"/>
      <c r="F33" s="60"/>
      <c r="G33" s="60"/>
      <c r="H33" s="60"/>
      <c r="I33" s="60"/>
      <c r="J33" s="60"/>
      <c r="K33" s="60"/>
      <c r="L33" s="60"/>
      <c r="M33" s="60"/>
      <c r="N33" s="60"/>
      <c r="O33" s="60"/>
      <c r="P33" s="60"/>
    </row>
    <row r="34" spans="1:16" ht="12.75">
      <c r="A34" s="60"/>
      <c r="B34" s="60"/>
      <c r="C34" s="60"/>
      <c r="D34" s="60"/>
      <c r="E34" s="60"/>
      <c r="F34" s="60"/>
      <c r="G34" s="60"/>
      <c r="H34" s="60"/>
      <c r="I34" s="60"/>
      <c r="J34" s="60"/>
      <c r="K34" s="60"/>
      <c r="L34" s="60"/>
      <c r="M34" s="60"/>
      <c r="N34" s="60"/>
      <c r="O34" s="60"/>
      <c r="P34" s="60"/>
    </row>
    <row r="35" spans="1:16" ht="12.75">
      <c r="A35" s="60"/>
      <c r="B35" s="60"/>
      <c r="C35" s="60"/>
      <c r="D35" s="60"/>
      <c r="E35" s="60"/>
      <c r="F35" s="60"/>
      <c r="G35" s="60"/>
      <c r="H35" s="60"/>
      <c r="I35" s="60"/>
      <c r="J35" s="60"/>
      <c r="K35" s="60"/>
      <c r="L35" s="60"/>
      <c r="M35" s="60"/>
      <c r="N35" s="60"/>
      <c r="O35" s="60"/>
      <c r="P35" s="60"/>
    </row>
  </sheetData>
  <sheetProtection password="AC83" sheet="1" objects="1" scenarios="1" selectLockedCells="1"/>
  <printOptions/>
  <pageMargins left="0.75" right="0.75" top="1" bottom="1" header="0.5" footer="0.5"/>
  <pageSetup horizontalDpi="600" verticalDpi="600" orientation="landscape" paperSize="9" r:id="rId2"/>
  <headerFooter alignWithMargins="0">
    <oddHeader>&amp;LEmergencyINFO&amp;C&amp;F&amp;R&amp;A</oddHeader>
    <oddFooter>&amp;C&amp;P (&amp;N)&amp;R&amp;T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B1">
      <selection activeCell="G22" sqref="G22"/>
    </sheetView>
  </sheetViews>
  <sheetFormatPr defaultColWidth="9.140625" defaultRowHeight="12.75"/>
  <cols>
    <col min="2" max="2" width="27.00390625" style="0" customWidth="1"/>
    <col min="3" max="4" width="10.7109375" style="0" customWidth="1"/>
    <col min="6" max="6" width="30.7109375" style="0" customWidth="1"/>
    <col min="7" max="8" width="10.7109375" style="0" customWidth="1"/>
  </cols>
  <sheetData>
    <row r="1" spans="1:15" ht="20.25">
      <c r="A1" s="2"/>
      <c r="B1" s="61" t="s">
        <v>108</v>
      </c>
      <c r="C1" s="2"/>
      <c r="D1" s="2"/>
      <c r="E1" s="2"/>
      <c r="F1" s="2"/>
      <c r="G1" s="2"/>
      <c r="H1" s="2"/>
      <c r="I1" s="2"/>
      <c r="J1" s="2"/>
      <c r="K1" s="2"/>
      <c r="L1" s="2"/>
      <c r="M1" s="2"/>
      <c r="N1" s="2"/>
      <c r="O1" s="2"/>
    </row>
    <row r="2" spans="1:15" ht="12.75">
      <c r="A2" s="2"/>
      <c r="B2" s="2"/>
      <c r="C2" s="2"/>
      <c r="D2" s="2"/>
      <c r="E2" s="2"/>
      <c r="F2" s="2"/>
      <c r="G2" s="2"/>
      <c r="H2" s="2"/>
      <c r="I2" s="2"/>
      <c r="J2" s="2"/>
      <c r="K2" s="2"/>
      <c r="L2" s="2"/>
      <c r="M2" s="2"/>
      <c r="N2" s="2"/>
      <c r="O2" s="2"/>
    </row>
    <row r="3" spans="1:15" ht="18">
      <c r="A3" s="2"/>
      <c r="B3" s="24" t="s">
        <v>48</v>
      </c>
      <c r="C3" s="2"/>
      <c r="D3" s="2"/>
      <c r="E3" s="2"/>
      <c r="F3" s="2"/>
      <c r="G3" s="2"/>
      <c r="H3" s="2"/>
      <c r="I3" s="2"/>
      <c r="J3" s="2"/>
      <c r="K3" s="2"/>
      <c r="L3" s="2"/>
      <c r="M3" s="2"/>
      <c r="N3" s="2"/>
      <c r="O3" s="2"/>
    </row>
    <row r="4" spans="1:15" ht="12.75">
      <c r="A4" s="2"/>
      <c r="B4" s="15" t="s">
        <v>119</v>
      </c>
      <c r="C4" s="2"/>
      <c r="D4" s="2"/>
      <c r="E4" s="2"/>
      <c r="F4" s="2"/>
      <c r="G4" s="2"/>
      <c r="H4" s="2"/>
      <c r="I4" s="2"/>
      <c r="J4" s="2"/>
      <c r="K4" s="2"/>
      <c r="L4" s="2"/>
      <c r="M4" s="2"/>
      <c r="N4" s="2"/>
      <c r="O4" s="2"/>
    </row>
    <row r="5" spans="1:15" ht="12.75">
      <c r="A5" s="2"/>
      <c r="B5" s="2"/>
      <c r="C5" s="2"/>
      <c r="D5" s="2"/>
      <c r="E5" s="2"/>
      <c r="F5" s="2"/>
      <c r="G5" s="2"/>
      <c r="H5" s="2"/>
      <c r="I5" s="2"/>
      <c r="J5" s="2"/>
      <c r="K5" s="2"/>
      <c r="L5" s="2"/>
      <c r="M5" s="2"/>
      <c r="N5" s="2"/>
      <c r="O5" s="2"/>
    </row>
    <row r="6" spans="1:15" ht="12.75">
      <c r="A6" s="58" t="s">
        <v>106</v>
      </c>
      <c r="B6" s="36"/>
      <c r="C6" s="2" t="s">
        <v>105</v>
      </c>
      <c r="D6" s="36"/>
      <c r="E6" s="2"/>
      <c r="F6" s="2"/>
      <c r="G6" s="2"/>
      <c r="H6" s="2"/>
      <c r="I6" s="2"/>
      <c r="J6" s="2"/>
      <c r="K6" s="2"/>
      <c r="L6" s="2"/>
      <c r="M6" s="2"/>
      <c r="N6" s="2"/>
      <c r="O6" s="2"/>
    </row>
    <row r="7" spans="1:15" ht="12.75">
      <c r="A7" s="59"/>
      <c r="B7" s="22"/>
      <c r="C7" s="2" t="s">
        <v>104</v>
      </c>
      <c r="D7" s="36"/>
      <c r="E7" s="2"/>
      <c r="F7" s="2"/>
      <c r="G7" s="2"/>
      <c r="H7" s="2"/>
      <c r="I7" s="2"/>
      <c r="J7" s="2"/>
      <c r="K7" s="2"/>
      <c r="L7" s="2"/>
      <c r="M7" s="2"/>
      <c r="N7" s="2"/>
      <c r="O7" s="2"/>
    </row>
    <row r="8" spans="1:15" ht="12.75">
      <c r="A8" s="2"/>
      <c r="B8" s="2"/>
      <c r="C8" s="2"/>
      <c r="D8" s="2"/>
      <c r="E8" s="2"/>
      <c r="F8" s="2"/>
      <c r="G8" s="2"/>
      <c r="H8" s="2"/>
      <c r="I8" s="2"/>
      <c r="J8" s="2"/>
      <c r="K8" s="2"/>
      <c r="L8" s="2"/>
      <c r="M8" s="2"/>
      <c r="N8" s="2"/>
      <c r="O8" s="2"/>
    </row>
    <row r="9" spans="1:15" ht="12.75">
      <c r="A9" s="2"/>
      <c r="B9" s="3" t="s">
        <v>55</v>
      </c>
      <c r="C9" s="64" t="s">
        <v>68</v>
      </c>
      <c r="D9" s="22"/>
      <c r="E9" s="2"/>
      <c r="F9" s="3" t="s">
        <v>57</v>
      </c>
      <c r="G9" s="36"/>
      <c r="H9" s="2"/>
      <c r="I9" s="2"/>
      <c r="J9" s="2"/>
      <c r="K9" s="2"/>
      <c r="L9" s="2"/>
      <c r="M9" s="2"/>
      <c r="N9" s="2"/>
      <c r="O9" s="2"/>
    </row>
    <row r="10" spans="1:15" ht="12.75">
      <c r="A10" s="2"/>
      <c r="B10" s="3" t="s">
        <v>56</v>
      </c>
      <c r="C10" s="64" t="s">
        <v>68</v>
      </c>
      <c r="D10" s="22"/>
      <c r="E10" s="2"/>
      <c r="F10" s="3" t="s">
        <v>58</v>
      </c>
      <c r="G10" s="57" t="s">
        <v>68</v>
      </c>
      <c r="H10" s="2"/>
      <c r="I10" s="2"/>
      <c r="J10" s="2"/>
      <c r="K10" s="2"/>
      <c r="L10" s="2"/>
      <c r="M10" s="2"/>
      <c r="N10" s="2"/>
      <c r="O10" s="2"/>
    </row>
    <row r="11" spans="1:15" ht="12.75">
      <c r="A11" s="2"/>
      <c r="B11" s="3" t="s">
        <v>69</v>
      </c>
      <c r="C11" s="34">
        <v>0</v>
      </c>
      <c r="D11" s="22"/>
      <c r="E11" s="2"/>
      <c r="F11" s="3" t="s">
        <v>78</v>
      </c>
      <c r="G11" s="38">
        <v>0</v>
      </c>
      <c r="H11" s="37">
        <v>110</v>
      </c>
      <c r="I11" s="2" t="s">
        <v>76</v>
      </c>
      <c r="J11" s="2"/>
      <c r="K11" s="2"/>
      <c r="L11" s="2"/>
      <c r="M11" s="2"/>
      <c r="N11" s="2"/>
      <c r="O11" s="2"/>
    </row>
    <row r="12" spans="1:15" ht="12.75">
      <c r="A12" s="2"/>
      <c r="B12" s="3" t="s">
        <v>70</v>
      </c>
      <c r="C12" s="34">
        <v>0</v>
      </c>
      <c r="D12" s="22"/>
      <c r="E12" s="2"/>
      <c r="F12" s="3" t="s">
        <v>80</v>
      </c>
      <c r="G12" s="38">
        <v>0</v>
      </c>
      <c r="H12" s="26"/>
      <c r="I12" s="8" t="s">
        <v>77</v>
      </c>
      <c r="J12" s="2"/>
      <c r="K12" s="2"/>
      <c r="L12" s="2"/>
      <c r="M12" s="2"/>
      <c r="N12" s="2"/>
      <c r="O12" s="2"/>
    </row>
    <row r="13" spans="1:15" ht="14.25">
      <c r="A13" s="2"/>
      <c r="B13" s="3" t="s">
        <v>72</v>
      </c>
      <c r="C13" s="34">
        <v>1000</v>
      </c>
      <c r="D13" s="22"/>
      <c r="E13" s="2"/>
      <c r="F13" s="3" t="s">
        <v>79</v>
      </c>
      <c r="G13" s="38">
        <v>0</v>
      </c>
      <c r="I13" s="2"/>
      <c r="J13" s="2"/>
      <c r="K13" s="2"/>
      <c r="L13" s="2"/>
      <c r="M13" s="2"/>
      <c r="N13" s="2"/>
      <c r="O13" s="2"/>
    </row>
    <row r="14" spans="1:15" ht="12.75">
      <c r="A14" s="2"/>
      <c r="B14" s="3" t="s">
        <v>71</v>
      </c>
      <c r="C14" s="34">
        <v>0</v>
      </c>
      <c r="D14" s="22"/>
      <c r="E14" s="2"/>
      <c r="G14" s="2"/>
      <c r="H14" s="2"/>
      <c r="I14" s="2"/>
      <c r="J14" s="2"/>
      <c r="K14" s="2"/>
      <c r="L14" s="2"/>
      <c r="M14" s="2"/>
      <c r="N14" s="2"/>
      <c r="O14" s="2"/>
    </row>
    <row r="15" spans="1:15" ht="12.75">
      <c r="A15" s="2"/>
      <c r="B15" s="3"/>
      <c r="C15" s="4" t="s">
        <v>66</v>
      </c>
      <c r="D15" s="4" t="s">
        <v>67</v>
      </c>
      <c r="E15" s="2"/>
      <c r="F15" s="3" t="s">
        <v>73</v>
      </c>
      <c r="G15" s="37">
        <v>0</v>
      </c>
      <c r="I15" s="2"/>
      <c r="J15" s="2"/>
      <c r="K15" s="2"/>
      <c r="L15" s="2"/>
      <c r="M15" s="2"/>
      <c r="N15" s="2"/>
      <c r="O15" s="2"/>
    </row>
    <row r="16" spans="1:15" ht="12.75">
      <c r="A16" s="2"/>
      <c r="B16" s="3" t="s">
        <v>50</v>
      </c>
      <c r="C16" s="35">
        <v>1.9</v>
      </c>
      <c r="D16" s="35">
        <v>44</v>
      </c>
      <c r="E16" s="2"/>
      <c r="G16" s="2"/>
      <c r="H16" s="2"/>
      <c r="I16" s="2"/>
      <c r="J16" s="2"/>
      <c r="K16" s="2"/>
      <c r="L16" s="2"/>
      <c r="M16" s="2"/>
      <c r="N16" s="2"/>
      <c r="O16" s="2"/>
    </row>
    <row r="17" spans="1:15" ht="12.75">
      <c r="A17" s="2"/>
      <c r="B17" s="3" t="s">
        <v>49</v>
      </c>
      <c r="C17" s="35">
        <v>0</v>
      </c>
      <c r="D17" s="25"/>
      <c r="E17" s="2"/>
      <c r="F17" s="3" t="s">
        <v>74</v>
      </c>
      <c r="G17" s="37">
        <v>1.9</v>
      </c>
      <c r="H17" s="37">
        <v>10</v>
      </c>
      <c r="I17" s="2"/>
      <c r="J17" s="2"/>
      <c r="K17" s="2"/>
      <c r="L17" s="2"/>
      <c r="M17" s="2"/>
      <c r="N17" s="2"/>
      <c r="O17" s="2"/>
    </row>
    <row r="18" spans="1:15" ht="12.75">
      <c r="A18" s="2"/>
      <c r="B18" s="3" t="s">
        <v>51</v>
      </c>
      <c r="C18" s="35">
        <v>0</v>
      </c>
      <c r="D18" s="25"/>
      <c r="E18" s="2"/>
      <c r="F18" s="3" t="s">
        <v>59</v>
      </c>
      <c r="G18" s="37">
        <v>0</v>
      </c>
      <c r="H18" s="26" t="s">
        <v>75</v>
      </c>
      <c r="I18" s="2"/>
      <c r="J18" s="2"/>
      <c r="K18" s="2"/>
      <c r="L18" s="2"/>
      <c r="M18" s="2"/>
      <c r="N18" s="2"/>
      <c r="O18" s="2"/>
    </row>
    <row r="19" spans="1:15" ht="12.75">
      <c r="A19" s="2"/>
      <c r="B19" s="3" t="s">
        <v>52</v>
      </c>
      <c r="C19" s="57" t="s">
        <v>68</v>
      </c>
      <c r="D19" s="22"/>
      <c r="E19" s="2"/>
      <c r="F19" s="3" t="s">
        <v>60</v>
      </c>
      <c r="G19" s="34">
        <v>10</v>
      </c>
      <c r="H19" s="23" t="s">
        <v>82</v>
      </c>
      <c r="I19" s="2"/>
      <c r="J19" s="2"/>
      <c r="K19" s="2"/>
      <c r="L19" s="2"/>
      <c r="M19" s="2"/>
      <c r="N19" s="2"/>
      <c r="O19" s="2"/>
    </row>
    <row r="20" spans="1:15" ht="12.75">
      <c r="A20" s="2"/>
      <c r="B20" s="3" t="s">
        <v>53</v>
      </c>
      <c r="C20" s="35">
        <v>0</v>
      </c>
      <c r="D20" s="22"/>
      <c r="E20" s="2"/>
      <c r="F20" s="3" t="s">
        <v>61</v>
      </c>
      <c r="G20" s="34">
        <v>20</v>
      </c>
      <c r="H20" s="23"/>
      <c r="I20" s="2"/>
      <c r="J20" s="2"/>
      <c r="K20" s="2"/>
      <c r="L20" s="2"/>
      <c r="M20" s="2"/>
      <c r="N20" s="2"/>
      <c r="O20" s="2"/>
    </row>
    <row r="21" spans="1:15" ht="12.75">
      <c r="A21" s="2"/>
      <c r="B21" s="3" t="s">
        <v>54</v>
      </c>
      <c r="C21" s="57" t="s">
        <v>68</v>
      </c>
      <c r="D21" s="22"/>
      <c r="E21" s="2"/>
      <c r="F21" s="3" t="s">
        <v>62</v>
      </c>
      <c r="G21" s="34">
        <v>30</v>
      </c>
      <c r="H21" s="23"/>
      <c r="I21" s="2"/>
      <c r="J21" s="2"/>
      <c r="K21" s="2"/>
      <c r="L21" s="2"/>
      <c r="M21" s="2"/>
      <c r="N21" s="2"/>
      <c r="O21" s="2"/>
    </row>
    <row r="22" spans="1:15" ht="12.75">
      <c r="A22" s="2"/>
      <c r="B22" s="2"/>
      <c r="C22" s="2"/>
      <c r="D22" s="2"/>
      <c r="E22" s="2"/>
      <c r="F22" s="3" t="s">
        <v>63</v>
      </c>
      <c r="G22" s="34">
        <v>100</v>
      </c>
      <c r="H22" s="23"/>
      <c r="I22" s="2"/>
      <c r="J22" s="2"/>
      <c r="K22" s="2"/>
      <c r="L22" s="2"/>
      <c r="M22" s="2"/>
      <c r="N22" s="2"/>
      <c r="O22" s="2"/>
    </row>
    <row r="23" spans="1:15" ht="12.75">
      <c r="A23" s="2"/>
      <c r="B23" s="2"/>
      <c r="C23" s="2"/>
      <c r="D23" s="2"/>
      <c r="E23" s="2"/>
      <c r="F23" s="3" t="s">
        <v>64</v>
      </c>
      <c r="G23" s="57" t="s">
        <v>68</v>
      </c>
      <c r="H23" s="2"/>
      <c r="I23" s="2"/>
      <c r="J23" s="2"/>
      <c r="K23" s="2"/>
      <c r="L23" s="2"/>
      <c r="M23" s="2"/>
      <c r="N23" s="2"/>
      <c r="O23" s="2"/>
    </row>
    <row r="24" spans="1:15" ht="12.75">
      <c r="A24" s="2"/>
      <c r="B24" s="2"/>
      <c r="C24" s="2"/>
      <c r="D24" s="2"/>
      <c r="E24" s="2"/>
      <c r="F24" s="3" t="s">
        <v>65</v>
      </c>
      <c r="G24" s="57" t="s">
        <v>68</v>
      </c>
      <c r="H24" s="2"/>
      <c r="I24" s="2"/>
      <c r="J24" s="2"/>
      <c r="K24" s="2"/>
      <c r="L24" s="2"/>
      <c r="M24" s="2"/>
      <c r="N24" s="2"/>
      <c r="O24" s="2"/>
    </row>
    <row r="25" spans="1:15" ht="12.75">
      <c r="A25" s="2"/>
      <c r="B25" s="2"/>
      <c r="C25" s="2"/>
      <c r="D25" s="2"/>
      <c r="E25" s="2"/>
      <c r="F25" s="2"/>
      <c r="G25" s="2"/>
      <c r="H25" s="2"/>
      <c r="I25" s="2"/>
      <c r="J25" s="2"/>
      <c r="K25" s="2"/>
      <c r="L25" s="2"/>
      <c r="M25" s="2"/>
      <c r="N25" s="2"/>
      <c r="O25" s="2"/>
    </row>
    <row r="26" spans="1:15" ht="12.75">
      <c r="A26" s="2"/>
      <c r="B26" s="2"/>
      <c r="C26" s="2"/>
      <c r="D26" s="2"/>
      <c r="E26" s="2"/>
      <c r="F26" s="2"/>
      <c r="G26" s="2"/>
      <c r="H26" s="2"/>
      <c r="I26" s="2"/>
      <c r="J26" s="2"/>
      <c r="K26" s="2"/>
      <c r="L26" s="2"/>
      <c r="M26" s="2"/>
      <c r="N26" s="2"/>
      <c r="O26" s="2"/>
    </row>
    <row r="27" spans="1:15" ht="12.75">
      <c r="A27" s="2"/>
      <c r="B27" s="2"/>
      <c r="C27" s="2"/>
      <c r="D27" s="2"/>
      <c r="E27" s="2"/>
      <c r="F27" s="2"/>
      <c r="G27" s="2"/>
      <c r="H27" s="2"/>
      <c r="I27" s="2"/>
      <c r="J27" s="2"/>
      <c r="K27" s="2"/>
      <c r="L27" s="2"/>
      <c r="M27" s="2"/>
      <c r="N27" s="2"/>
      <c r="O27" s="2"/>
    </row>
    <row r="28" spans="1:15" ht="12.75">
      <c r="A28" s="2"/>
      <c r="B28" s="2"/>
      <c r="C28" s="2"/>
      <c r="D28" s="2"/>
      <c r="E28" s="2"/>
      <c r="F28" s="2"/>
      <c r="G28" s="2"/>
      <c r="H28" s="2"/>
      <c r="I28" s="2"/>
      <c r="J28" s="2"/>
      <c r="K28" s="2"/>
      <c r="L28" s="2"/>
      <c r="M28" s="2"/>
      <c r="N28" s="2"/>
      <c r="O28" s="2"/>
    </row>
    <row r="29" spans="1:15" ht="12.75">
      <c r="A29" s="2"/>
      <c r="B29" s="2"/>
      <c r="C29" s="2"/>
      <c r="D29" s="2"/>
      <c r="E29" s="2"/>
      <c r="F29" s="2"/>
      <c r="G29" s="2"/>
      <c r="H29" s="2"/>
      <c r="I29" s="2"/>
      <c r="J29" s="2"/>
      <c r="K29" s="2"/>
      <c r="L29" s="2"/>
      <c r="M29" s="2"/>
      <c r="N29" s="2"/>
      <c r="O29" s="2"/>
    </row>
    <row r="30" spans="1:15" ht="12.75">
      <c r="A30" s="2"/>
      <c r="B30" s="2"/>
      <c r="C30" s="2"/>
      <c r="D30" s="2"/>
      <c r="E30" s="2"/>
      <c r="F30" s="2"/>
      <c r="G30" s="2"/>
      <c r="H30" s="2"/>
      <c r="I30" s="2"/>
      <c r="J30" s="2"/>
      <c r="K30" s="2"/>
      <c r="L30" s="2"/>
      <c r="M30" s="2"/>
      <c r="N30" s="2"/>
      <c r="O30" s="2"/>
    </row>
    <row r="31" spans="1:15" ht="12.75">
      <c r="A31" s="2"/>
      <c r="B31" s="2"/>
      <c r="C31" s="2"/>
      <c r="D31" s="2"/>
      <c r="E31" s="2"/>
      <c r="F31" s="2"/>
      <c r="G31" s="2"/>
      <c r="H31" s="2"/>
      <c r="I31" s="2"/>
      <c r="J31" s="2"/>
      <c r="K31" s="2"/>
      <c r="L31" s="2"/>
      <c r="M31" s="2"/>
      <c r="N31" s="2"/>
      <c r="O31" s="2"/>
    </row>
    <row r="32" spans="1:15" ht="12.75">
      <c r="A32" s="2"/>
      <c r="B32" s="2"/>
      <c r="C32" s="2"/>
      <c r="D32" s="2"/>
      <c r="E32" s="2"/>
      <c r="F32" s="2"/>
      <c r="G32" s="2"/>
      <c r="H32" s="2"/>
      <c r="I32" s="2"/>
      <c r="J32" s="2"/>
      <c r="K32" s="2"/>
      <c r="L32" s="2"/>
      <c r="M32" s="2"/>
      <c r="N32" s="2"/>
      <c r="O32" s="2"/>
    </row>
    <row r="33" spans="1:15" ht="12.75">
      <c r="A33" s="2"/>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2.75">
      <c r="A36" s="2"/>
      <c r="B36" s="2"/>
      <c r="C36" s="2"/>
      <c r="D36" s="2"/>
      <c r="E36" s="2"/>
      <c r="F36" s="2"/>
      <c r="G36" s="2"/>
      <c r="H36" s="2"/>
      <c r="I36" s="2"/>
      <c r="J36" s="2"/>
      <c r="K36" s="2"/>
      <c r="L36" s="2"/>
      <c r="M36" s="2"/>
      <c r="N36" s="2"/>
      <c r="O36" s="2"/>
    </row>
    <row r="37" spans="1:15" ht="12.75">
      <c r="A37" s="2"/>
      <c r="B37" s="2"/>
      <c r="C37" s="2"/>
      <c r="D37" s="2"/>
      <c r="E37" s="2"/>
      <c r="F37" s="2"/>
      <c r="G37" s="2"/>
      <c r="H37" s="2"/>
      <c r="I37" s="2"/>
      <c r="J37" s="2"/>
      <c r="K37" s="2"/>
      <c r="L37" s="2"/>
      <c r="M37" s="2"/>
      <c r="N37" s="2"/>
      <c r="O37" s="2"/>
    </row>
    <row r="38" spans="1:15" ht="12.75">
      <c r="A38" s="2"/>
      <c r="B38" s="2"/>
      <c r="C38" s="2"/>
      <c r="D38" s="2"/>
      <c r="E38" s="2"/>
      <c r="F38" s="2"/>
      <c r="G38" s="2"/>
      <c r="H38" s="2"/>
      <c r="I38" s="2"/>
      <c r="J38" s="2"/>
      <c r="K38" s="2"/>
      <c r="L38" s="2"/>
      <c r="M38" s="2"/>
      <c r="N38" s="2"/>
      <c r="O38" s="2"/>
    </row>
    <row r="39" spans="1:15" ht="12.75">
      <c r="A39" s="2"/>
      <c r="B39" s="2"/>
      <c r="C39" s="2"/>
      <c r="D39" s="2"/>
      <c r="E39" s="2"/>
      <c r="F39" s="2"/>
      <c r="G39" s="2"/>
      <c r="H39" s="2"/>
      <c r="I39" s="2"/>
      <c r="J39" s="2"/>
      <c r="K39" s="2"/>
      <c r="L39" s="2"/>
      <c r="M39" s="2"/>
      <c r="N39" s="2"/>
      <c r="O39" s="2"/>
    </row>
    <row r="40" spans="1:15" ht="12.75">
      <c r="A40" s="2"/>
      <c r="B40" s="2"/>
      <c r="C40" s="2"/>
      <c r="D40" s="2"/>
      <c r="E40" s="2"/>
      <c r="F40" s="2"/>
      <c r="G40" s="2"/>
      <c r="H40" s="2"/>
      <c r="I40" s="2"/>
      <c r="J40" s="2"/>
      <c r="K40" s="2"/>
      <c r="L40" s="2"/>
      <c r="M40" s="2"/>
      <c r="N40" s="2"/>
      <c r="O40" s="2"/>
    </row>
    <row r="41" spans="1:15" ht="12.75">
      <c r="A41" s="2"/>
      <c r="B41" s="2"/>
      <c r="C41" s="2"/>
      <c r="D41" s="2"/>
      <c r="E41" s="2"/>
      <c r="F41" s="2"/>
      <c r="G41" s="2"/>
      <c r="H41" s="2"/>
      <c r="I41" s="2"/>
      <c r="J41" s="2"/>
      <c r="K41" s="2"/>
      <c r="L41" s="2"/>
      <c r="M41" s="2"/>
      <c r="N41" s="2"/>
      <c r="O41" s="2"/>
    </row>
    <row r="42" spans="1:15" ht="12.75">
      <c r="A42" s="2"/>
      <c r="B42" s="2"/>
      <c r="C42" s="2"/>
      <c r="D42" s="2"/>
      <c r="E42" s="2"/>
      <c r="F42" s="2"/>
      <c r="G42" s="2"/>
      <c r="H42" s="2"/>
      <c r="I42" s="2"/>
      <c r="J42" s="2"/>
      <c r="K42" s="2"/>
      <c r="L42" s="2"/>
      <c r="M42" s="2"/>
      <c r="N42" s="2"/>
      <c r="O42" s="2"/>
    </row>
    <row r="43" spans="1:15" ht="12.75">
      <c r="A43" s="2"/>
      <c r="B43" s="2"/>
      <c r="C43" s="2"/>
      <c r="D43" s="2"/>
      <c r="E43" s="2"/>
      <c r="F43" s="2"/>
      <c r="G43" s="2"/>
      <c r="H43" s="2"/>
      <c r="I43" s="2"/>
      <c r="J43" s="2"/>
      <c r="K43" s="2"/>
      <c r="L43" s="2"/>
      <c r="M43" s="2"/>
      <c r="N43" s="2"/>
      <c r="O43" s="2"/>
    </row>
    <row r="44" spans="1:15" ht="12.75">
      <c r="A44" s="2"/>
      <c r="B44" s="2"/>
      <c r="C44" s="2"/>
      <c r="D44" s="2"/>
      <c r="E44" s="2"/>
      <c r="F44" s="2"/>
      <c r="G44" s="2"/>
      <c r="H44" s="2"/>
      <c r="I44" s="2"/>
      <c r="J44" s="2"/>
      <c r="K44" s="2"/>
      <c r="L44" s="2"/>
      <c r="M44" s="2"/>
      <c r="N44" s="2"/>
      <c r="O44" s="2"/>
    </row>
  </sheetData>
  <sheetProtection password="AC83" sheet="1" objects="1" scenarios="1" selectLockedCells="1"/>
  <printOptions/>
  <pageMargins left="0.45" right="0.35" top="0.63" bottom="1" header="0.18" footer="0.5"/>
  <pageSetup fitToHeight="1" fitToWidth="1" horizontalDpi="600" verticalDpi="600" orientation="landscape" paperSize="9" scale="77" r:id="rId2"/>
  <headerFooter alignWithMargins="0">
    <oddHeader>&amp;LEmergencyINFO&amp;C&amp;F&amp;R&amp;A</oddHeader>
    <oddFooter>&amp;C&amp;P (&amp;N)&amp;R&amp;T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39"/>
  <sheetViews>
    <sheetView zoomScale="90" zoomScaleNormal="90" zoomScalePageLayoutView="0" workbookViewId="0" topLeftCell="A1">
      <selection activeCell="C10" sqref="C10"/>
    </sheetView>
  </sheetViews>
  <sheetFormatPr defaultColWidth="9.140625" defaultRowHeight="12.75"/>
  <cols>
    <col min="1" max="1" width="4.421875" style="0" customWidth="1"/>
    <col min="2" max="2" width="16.00390625" style="0" customWidth="1"/>
    <col min="3" max="3" width="14.140625" style="0" customWidth="1"/>
    <col min="4" max="4" width="9.28125" style="0" bestFit="1" customWidth="1"/>
    <col min="5" max="5" width="12.00390625" style="0" customWidth="1"/>
    <col min="7" max="7" width="11.57421875" style="0" customWidth="1"/>
    <col min="10" max="10" width="13.8515625" style="0" customWidth="1"/>
  </cols>
  <sheetData>
    <row r="1" spans="1:17" ht="20.25">
      <c r="A1" s="74"/>
      <c r="B1" s="73" t="s">
        <v>108</v>
      </c>
      <c r="C1" s="74"/>
      <c r="D1" s="74"/>
      <c r="E1" s="74"/>
      <c r="F1" s="74"/>
      <c r="G1" s="74"/>
      <c r="H1" s="74"/>
      <c r="I1" s="74"/>
      <c r="J1" s="74"/>
      <c r="K1" s="74"/>
      <c r="L1" s="74"/>
      <c r="M1" s="74"/>
      <c r="N1" s="74"/>
      <c r="O1" s="74"/>
      <c r="P1" s="74"/>
      <c r="Q1" s="74"/>
    </row>
    <row r="2" spans="1:17" ht="12.75">
      <c r="A2" s="2"/>
      <c r="B2" s="2"/>
      <c r="C2" s="2"/>
      <c r="D2" s="2"/>
      <c r="E2" s="2"/>
      <c r="F2" s="2"/>
      <c r="G2" s="2"/>
      <c r="H2" s="2"/>
      <c r="I2" s="2"/>
      <c r="J2" s="2"/>
      <c r="K2" s="2"/>
      <c r="L2" s="2"/>
      <c r="M2" s="2"/>
      <c r="N2" s="2"/>
      <c r="O2" s="2"/>
      <c r="P2" s="2"/>
      <c r="Q2" s="2"/>
    </row>
    <row r="3" spans="1:17" ht="23.25">
      <c r="A3" s="2"/>
      <c r="B3" s="10" t="s">
        <v>0</v>
      </c>
      <c r="C3" s="2"/>
      <c r="D3" s="2"/>
      <c r="E3" s="2"/>
      <c r="F3" s="2"/>
      <c r="G3" s="2"/>
      <c r="H3" s="2"/>
      <c r="I3" s="2"/>
      <c r="J3" s="2"/>
      <c r="K3" s="2"/>
      <c r="L3" s="2"/>
      <c r="M3" s="2"/>
      <c r="N3" s="2"/>
      <c r="O3" s="2"/>
      <c r="P3" s="2"/>
      <c r="Q3" s="2"/>
    </row>
    <row r="4" spans="1:17" ht="12.75" customHeight="1">
      <c r="A4" s="2"/>
      <c r="B4" s="8" t="s">
        <v>117</v>
      </c>
      <c r="C4" s="2"/>
      <c r="D4" s="2"/>
      <c r="E4" s="2"/>
      <c r="F4" s="2"/>
      <c r="G4" s="2"/>
      <c r="H4" s="2"/>
      <c r="I4" s="2"/>
      <c r="J4" s="2"/>
      <c r="K4" s="2"/>
      <c r="L4" s="2"/>
      <c r="M4" s="2"/>
      <c r="N4" s="2"/>
      <c r="O4" s="2"/>
      <c r="P4" s="2"/>
      <c r="Q4" s="2"/>
    </row>
    <row r="5" spans="1:17" ht="12.75" customHeight="1">
      <c r="A5" s="2"/>
      <c r="B5" s="8" t="s">
        <v>120</v>
      </c>
      <c r="C5" s="2"/>
      <c r="D5" s="2"/>
      <c r="E5" s="2"/>
      <c r="F5" s="2"/>
      <c r="G5" s="2"/>
      <c r="H5" s="2"/>
      <c r="I5" s="2"/>
      <c r="J5" s="2"/>
      <c r="K5" s="2"/>
      <c r="L5" s="2"/>
      <c r="M5" s="2"/>
      <c r="N5" s="2"/>
      <c r="O5" s="2"/>
      <c r="P5" s="2"/>
      <c r="Q5" s="2"/>
    </row>
    <row r="6" spans="1:17" ht="13.5" thickBot="1">
      <c r="A6" s="2"/>
      <c r="B6" s="2"/>
      <c r="C6" s="2"/>
      <c r="D6" s="2"/>
      <c r="E6" s="2"/>
      <c r="F6" s="2"/>
      <c r="G6" s="2"/>
      <c r="H6" s="39"/>
      <c r="I6" s="27"/>
      <c r="J6" s="27"/>
      <c r="K6" s="27"/>
      <c r="L6" s="27"/>
      <c r="M6" s="27"/>
      <c r="N6" s="20"/>
      <c r="O6" s="2"/>
      <c r="P6" s="2"/>
      <c r="Q6" s="2"/>
    </row>
    <row r="7" spans="1:17" ht="13.5" thickBot="1">
      <c r="A7" s="2"/>
      <c r="B7" s="2"/>
      <c r="C7" s="2"/>
      <c r="D7" s="2"/>
      <c r="E7" s="2"/>
      <c r="F7" s="2"/>
      <c r="G7" s="2"/>
      <c r="H7" s="31" t="s">
        <v>6</v>
      </c>
      <c r="I7" s="22"/>
      <c r="J7" s="1" t="e">
        <f>CEILING(J8,5)</f>
        <v>#VALUE!</v>
      </c>
      <c r="K7" s="22" t="s">
        <v>9</v>
      </c>
      <c r="L7" s="22" t="s">
        <v>84</v>
      </c>
      <c r="M7" s="22"/>
      <c r="N7" s="30"/>
      <c r="O7" s="2"/>
      <c r="P7" s="2"/>
      <c r="Q7" s="2"/>
    </row>
    <row r="8" spans="1:17" ht="13.5" thickBot="1">
      <c r="A8" s="2"/>
      <c r="B8" s="2" t="s">
        <v>109</v>
      </c>
      <c r="C8" s="75" t="str">
        <f>IF(AND(0.1&lt;E8,E8&lt;100),E8,"fel värde.")</f>
        <v>fel värde.</v>
      </c>
      <c r="D8" s="2" t="s">
        <v>2</v>
      </c>
      <c r="E8" s="65">
        <f>'Viktiga Data'!H11</f>
        <v>110</v>
      </c>
      <c r="F8" s="2"/>
      <c r="G8" s="2"/>
      <c r="H8" s="28" t="s">
        <v>8</v>
      </c>
      <c r="I8" s="22"/>
      <c r="J8" s="29" t="e">
        <f>(C12*(SQRT((C10*C8)/('Viktiga Data'!C16*10000))))</f>
        <v>#VALUE!</v>
      </c>
      <c r="K8" s="22" t="s">
        <v>9</v>
      </c>
      <c r="L8" s="22"/>
      <c r="M8" s="22"/>
      <c r="N8" s="30"/>
      <c r="O8" s="2"/>
      <c r="P8" s="2"/>
      <c r="Q8" s="2"/>
    </row>
    <row r="9" spans="1:17" ht="13.5" thickBot="1">
      <c r="A9" s="2"/>
      <c r="B9" s="2"/>
      <c r="C9" s="2"/>
      <c r="D9" s="2"/>
      <c r="E9" s="2"/>
      <c r="F9" s="2"/>
      <c r="G9" s="2"/>
      <c r="H9" s="28"/>
      <c r="I9" s="22"/>
      <c r="J9" s="22"/>
      <c r="K9" s="22"/>
      <c r="L9" s="22"/>
      <c r="M9" s="22"/>
      <c r="N9" s="30"/>
      <c r="O9" s="2"/>
      <c r="P9" s="2"/>
      <c r="Q9" s="2"/>
    </row>
    <row r="10" spans="1:17" ht="15" thickBot="1">
      <c r="A10" s="2"/>
      <c r="B10" s="2" t="s">
        <v>1</v>
      </c>
      <c r="C10" s="6">
        <v>10</v>
      </c>
      <c r="D10" s="2" t="s">
        <v>3</v>
      </c>
      <c r="E10" s="2" t="s">
        <v>7</v>
      </c>
      <c r="F10" s="2"/>
      <c r="G10" s="2"/>
      <c r="H10" s="31" t="s">
        <v>6</v>
      </c>
      <c r="I10" s="22"/>
      <c r="J10" s="55" t="e">
        <f>J7+25</f>
        <v>#VALUE!</v>
      </c>
      <c r="K10" s="22" t="s">
        <v>100</v>
      </c>
      <c r="L10" s="22"/>
      <c r="M10" s="22"/>
      <c r="N10" s="30"/>
      <c r="O10" s="2"/>
      <c r="P10" s="2"/>
      <c r="Q10" s="2"/>
    </row>
    <row r="11" spans="1:17" ht="13.5" thickBot="1">
      <c r="A11" s="2"/>
      <c r="C11" s="2"/>
      <c r="D11" s="9"/>
      <c r="E11" s="2"/>
      <c r="F11" s="2"/>
      <c r="G11" s="2"/>
      <c r="H11" s="54"/>
      <c r="I11" s="22"/>
      <c r="J11" s="22"/>
      <c r="K11" s="56" t="s">
        <v>101</v>
      </c>
      <c r="L11" s="22"/>
      <c r="M11" s="22"/>
      <c r="N11" s="30"/>
      <c r="O11" s="2"/>
      <c r="P11" s="2"/>
      <c r="Q11" s="2"/>
    </row>
    <row r="12" spans="1:17" ht="13.5" thickBot="1">
      <c r="A12" s="2"/>
      <c r="B12" s="2" t="s">
        <v>4</v>
      </c>
      <c r="C12" s="7">
        <v>10</v>
      </c>
      <c r="D12" s="2"/>
      <c r="E12" s="2" t="s">
        <v>81</v>
      </c>
      <c r="F12" s="2"/>
      <c r="G12" s="2"/>
      <c r="H12" s="32"/>
      <c r="I12" s="33"/>
      <c r="J12" s="33"/>
      <c r="K12" s="33"/>
      <c r="L12" s="33"/>
      <c r="M12" s="33"/>
      <c r="N12" s="21"/>
      <c r="O12" s="2"/>
      <c r="P12" s="2"/>
      <c r="Q12" s="2"/>
    </row>
    <row r="13" spans="1:17" ht="12.75">
      <c r="A13" s="2"/>
      <c r="B13" s="2"/>
      <c r="C13" s="4"/>
      <c r="D13" s="2"/>
      <c r="E13" s="2"/>
      <c r="F13" s="2"/>
      <c r="G13" s="2"/>
      <c r="H13" s="2"/>
      <c r="I13" s="2"/>
      <c r="J13" s="2"/>
      <c r="K13" s="2"/>
      <c r="L13" s="2"/>
      <c r="M13" s="2"/>
      <c r="N13" s="2"/>
      <c r="O13" s="2"/>
      <c r="P13" s="2"/>
      <c r="Q13" s="2"/>
    </row>
    <row r="14" spans="1:17" ht="12.75">
      <c r="A14" s="2"/>
      <c r="B14" s="3" t="s">
        <v>4</v>
      </c>
      <c r="C14" t="s">
        <v>14</v>
      </c>
      <c r="D14" s="2" t="s">
        <v>15</v>
      </c>
      <c r="E14" s="2"/>
      <c r="F14" s="2"/>
      <c r="G14" s="2"/>
      <c r="H14" s="22"/>
      <c r="I14" s="22"/>
      <c r="J14" s="29"/>
      <c r="K14" s="22"/>
      <c r="L14" s="22"/>
      <c r="M14" s="22"/>
      <c r="N14" s="22"/>
      <c r="O14" s="2"/>
      <c r="P14" s="2"/>
      <c r="Q14" s="2"/>
    </row>
    <row r="15" spans="1:17" ht="13.5" thickBot="1">
      <c r="A15" s="2"/>
      <c r="B15" s="2" t="s">
        <v>5</v>
      </c>
      <c r="C15" s="4">
        <v>10</v>
      </c>
      <c r="D15" s="12"/>
      <c r="E15" s="2"/>
      <c r="F15" s="2"/>
      <c r="G15" s="2"/>
      <c r="H15" s="39"/>
      <c r="I15" s="27"/>
      <c r="J15" s="27"/>
      <c r="K15" s="27"/>
      <c r="L15" s="27"/>
      <c r="M15" s="27"/>
      <c r="N15" s="40"/>
      <c r="O15" s="2"/>
      <c r="P15" s="2"/>
      <c r="Q15" s="2"/>
    </row>
    <row r="16" spans="1:17" ht="13.5" thickBot="1">
      <c r="A16" s="2"/>
      <c r="B16" s="2" t="s">
        <v>11</v>
      </c>
      <c r="C16" s="4">
        <v>20</v>
      </c>
      <c r="D16" s="12"/>
      <c r="E16" s="2"/>
      <c r="F16" s="2"/>
      <c r="G16" s="2"/>
      <c r="H16" s="31" t="s">
        <v>6</v>
      </c>
      <c r="I16" s="22"/>
      <c r="J16" s="1" t="e">
        <f>CEILING(J17,25)</f>
        <v>#VALUE!</v>
      </c>
      <c r="K16" s="22" t="s">
        <v>9</v>
      </c>
      <c r="L16" s="22" t="s">
        <v>83</v>
      </c>
      <c r="M16" s="22"/>
      <c r="N16" s="30"/>
      <c r="O16" s="2"/>
      <c r="P16" s="2"/>
      <c r="Q16" s="2"/>
    </row>
    <row r="17" spans="1:17" ht="12.75">
      <c r="A17" s="2"/>
      <c r="B17" s="2" t="s">
        <v>10</v>
      </c>
      <c r="C17" s="4">
        <v>30</v>
      </c>
      <c r="D17" s="12">
        <v>7.5</v>
      </c>
      <c r="E17" s="2"/>
      <c r="F17" s="2"/>
      <c r="G17" s="2"/>
      <c r="H17" s="28" t="s">
        <v>8</v>
      </c>
      <c r="I17" s="22"/>
      <c r="J17" s="29" t="e">
        <f>C12*(SQRT((C10*C8)/'Viktiga Data'!G19))</f>
        <v>#VALUE!</v>
      </c>
      <c r="K17" s="22" t="s">
        <v>9</v>
      </c>
      <c r="L17" s="22"/>
      <c r="M17" s="22"/>
      <c r="N17" s="30"/>
      <c r="O17" s="2"/>
      <c r="P17" s="2"/>
      <c r="Q17" s="2"/>
    </row>
    <row r="18" spans="1:17" ht="13.5" thickBot="1">
      <c r="A18" s="2"/>
      <c r="B18" s="2" t="s">
        <v>12</v>
      </c>
      <c r="C18" s="4">
        <v>35</v>
      </c>
      <c r="D18" s="12"/>
      <c r="E18" s="2"/>
      <c r="F18" s="2"/>
      <c r="G18" s="2"/>
      <c r="H18" s="28"/>
      <c r="I18" s="22"/>
      <c r="J18" s="22"/>
      <c r="K18" s="22"/>
      <c r="L18" s="22"/>
      <c r="M18" s="22"/>
      <c r="N18" s="30"/>
      <c r="O18" s="2"/>
      <c r="P18" s="2"/>
      <c r="Q18" s="2"/>
    </row>
    <row r="19" spans="1:17" ht="13.5" thickBot="1">
      <c r="A19" s="2"/>
      <c r="B19" s="2" t="s">
        <v>13</v>
      </c>
      <c r="C19" s="4">
        <v>40</v>
      </c>
      <c r="D19" s="12">
        <v>4.5</v>
      </c>
      <c r="E19" s="2"/>
      <c r="F19" s="2"/>
      <c r="G19" s="9"/>
      <c r="H19" s="31" t="s">
        <v>6</v>
      </c>
      <c r="I19" s="22"/>
      <c r="J19" s="1" t="e">
        <f>CEILING(J20,25)</f>
        <v>#VALUE!</v>
      </c>
      <c r="K19" s="22" t="s">
        <v>9</v>
      </c>
      <c r="L19" s="22" t="s">
        <v>85</v>
      </c>
      <c r="M19" s="22"/>
      <c r="N19" s="30"/>
      <c r="O19" s="2"/>
      <c r="P19" s="2"/>
      <c r="Q19" s="2"/>
    </row>
    <row r="20" spans="1:17" ht="12.75">
      <c r="A20" s="2"/>
      <c r="B20" s="2"/>
      <c r="C20" s="2"/>
      <c r="D20" s="2"/>
      <c r="E20" s="2"/>
      <c r="F20" s="2"/>
      <c r="H20" s="28" t="s">
        <v>8</v>
      </c>
      <c r="I20" s="22"/>
      <c r="J20" s="29" t="e">
        <f>C12*(SQRT((C10*C8)/'Viktiga Data'!G20))</f>
        <v>#VALUE!</v>
      </c>
      <c r="K20" s="22" t="s">
        <v>9</v>
      </c>
      <c r="L20" s="22"/>
      <c r="M20" s="22"/>
      <c r="N20" s="30"/>
      <c r="O20" s="2"/>
      <c r="P20" s="2"/>
      <c r="Q20" s="2"/>
    </row>
    <row r="21" spans="1:17" ht="13.5" thickBot="1">
      <c r="A21" s="2"/>
      <c r="B21" s="2"/>
      <c r="C21" s="2"/>
      <c r="D21" s="2"/>
      <c r="E21" s="2"/>
      <c r="F21" s="2"/>
      <c r="G21" s="9"/>
      <c r="H21" s="28"/>
      <c r="I21" s="22"/>
      <c r="J21" s="22"/>
      <c r="K21" s="22"/>
      <c r="L21" s="22"/>
      <c r="M21" s="22"/>
      <c r="N21" s="30"/>
      <c r="O21" s="2"/>
      <c r="P21" s="2"/>
      <c r="Q21" s="2"/>
    </row>
    <row r="22" spans="1:17" ht="13.5" thickBot="1">
      <c r="A22" s="2"/>
      <c r="B22" s="2"/>
      <c r="C22" s="2"/>
      <c r="D22" s="2"/>
      <c r="E22" s="2"/>
      <c r="F22" s="2"/>
      <c r="G22" s="2"/>
      <c r="H22" s="31" t="s">
        <v>6</v>
      </c>
      <c r="I22" s="22"/>
      <c r="J22" s="1" t="e">
        <f>CEILING(J23,25)</f>
        <v>#VALUE!</v>
      </c>
      <c r="K22" s="22" t="s">
        <v>9</v>
      </c>
      <c r="L22" s="79" t="s">
        <v>111</v>
      </c>
      <c r="M22" s="22"/>
      <c r="N22" s="30"/>
      <c r="O22" s="2"/>
      <c r="P22" s="2"/>
      <c r="Q22" s="2"/>
    </row>
    <row r="23" spans="1:17" ht="12.75">
      <c r="A23" s="2"/>
      <c r="B23" s="2"/>
      <c r="C23" s="2"/>
      <c r="D23" s="2"/>
      <c r="E23" s="2"/>
      <c r="F23" s="2"/>
      <c r="G23" s="2"/>
      <c r="H23" s="28" t="s">
        <v>8</v>
      </c>
      <c r="I23" s="22"/>
      <c r="J23" s="29" t="e">
        <f>C12*(SQRT((C10*C8)/'Viktiga Data'!G21))</f>
        <v>#VALUE!</v>
      </c>
      <c r="K23" s="22" t="s">
        <v>9</v>
      </c>
      <c r="L23" s="22"/>
      <c r="M23" s="22"/>
      <c r="N23" s="30"/>
      <c r="O23" s="2"/>
      <c r="P23" s="2"/>
      <c r="Q23" s="2"/>
    </row>
    <row r="24" spans="1:17" ht="13.5" thickBot="1">
      <c r="A24" s="2"/>
      <c r="B24" s="2"/>
      <c r="C24" s="2"/>
      <c r="D24" s="2"/>
      <c r="E24" s="2"/>
      <c r="F24" s="2"/>
      <c r="G24" s="2"/>
      <c r="H24" s="28"/>
      <c r="I24" s="22"/>
      <c r="J24" s="22"/>
      <c r="K24" s="22"/>
      <c r="L24" s="22"/>
      <c r="M24" s="22"/>
      <c r="N24" s="30"/>
      <c r="O24" s="2"/>
      <c r="P24" s="2"/>
      <c r="Q24" s="2"/>
    </row>
    <row r="25" spans="1:17" ht="13.5" thickBot="1">
      <c r="A25" s="2"/>
      <c r="B25" s="2"/>
      <c r="C25" s="2"/>
      <c r="D25" s="2"/>
      <c r="E25" s="2"/>
      <c r="F25" s="2"/>
      <c r="G25" s="2"/>
      <c r="H25" s="31" t="s">
        <v>6</v>
      </c>
      <c r="I25" s="22"/>
      <c r="J25" s="1" t="e">
        <f>CEILING(J26,25)</f>
        <v>#VALUE!</v>
      </c>
      <c r="K25" s="22" t="s">
        <v>9</v>
      </c>
      <c r="L25" s="22" t="s">
        <v>86</v>
      </c>
      <c r="M25" s="22"/>
      <c r="N25" s="30"/>
      <c r="O25" s="2"/>
      <c r="P25" s="2"/>
      <c r="Q25" s="2"/>
    </row>
    <row r="26" spans="1:17" ht="12.75">
      <c r="A26" s="2"/>
      <c r="B26" s="2"/>
      <c r="C26" s="2"/>
      <c r="D26" s="2"/>
      <c r="E26" s="2"/>
      <c r="F26" s="2"/>
      <c r="G26" s="2"/>
      <c r="H26" s="28" t="s">
        <v>8</v>
      </c>
      <c r="I26" s="22"/>
      <c r="J26" s="29" t="e">
        <f>C12*(SQRT((C10*C8)/'Viktiga Data'!G22))</f>
        <v>#VALUE!</v>
      </c>
      <c r="K26" s="22" t="s">
        <v>9</v>
      </c>
      <c r="L26" s="22"/>
      <c r="M26" s="22"/>
      <c r="N26" s="30"/>
      <c r="O26" s="2"/>
      <c r="P26" s="2"/>
      <c r="Q26" s="2"/>
    </row>
    <row r="27" spans="1:17" ht="12.75">
      <c r="A27" s="2"/>
      <c r="B27" s="2"/>
      <c r="C27" s="2"/>
      <c r="D27" s="2"/>
      <c r="E27" s="2"/>
      <c r="F27" s="2"/>
      <c r="G27" s="2"/>
      <c r="H27" s="32"/>
      <c r="I27" s="33"/>
      <c r="J27" s="33"/>
      <c r="K27" s="33"/>
      <c r="L27" s="33"/>
      <c r="M27" s="33"/>
      <c r="N27" s="21"/>
      <c r="O27" s="2"/>
      <c r="P27" s="2"/>
      <c r="Q27" s="2"/>
    </row>
    <row r="28" spans="1:17" ht="12.75">
      <c r="A28" s="2"/>
      <c r="B28" s="2"/>
      <c r="C28" s="2"/>
      <c r="D28" s="2"/>
      <c r="E28" s="2"/>
      <c r="F28" s="2"/>
      <c r="G28" s="2"/>
      <c r="H28" s="2"/>
      <c r="I28" s="2"/>
      <c r="J28" s="2"/>
      <c r="K28" s="2"/>
      <c r="L28" s="2"/>
      <c r="M28" s="2"/>
      <c r="N28" s="2"/>
      <c r="O28" s="2"/>
      <c r="P28" s="2"/>
      <c r="Q28" s="2"/>
    </row>
    <row r="29" spans="1:17" ht="12.75">
      <c r="A29" s="2"/>
      <c r="B29" s="2"/>
      <c r="C29" s="2"/>
      <c r="D29" s="2"/>
      <c r="E29" s="2"/>
      <c r="F29" s="2"/>
      <c r="G29" s="2"/>
      <c r="H29" s="2"/>
      <c r="I29" s="2"/>
      <c r="J29" s="2"/>
      <c r="K29" s="2"/>
      <c r="L29" s="2"/>
      <c r="M29" s="2"/>
      <c r="N29" s="2"/>
      <c r="O29" s="2"/>
      <c r="P29" s="2"/>
      <c r="Q29" s="2"/>
    </row>
    <row r="30" spans="1:17" ht="12.75">
      <c r="A30" s="2"/>
      <c r="B30" s="2"/>
      <c r="C30" s="2"/>
      <c r="D30" s="2"/>
      <c r="E30" s="2"/>
      <c r="F30" s="2"/>
      <c r="G30" s="2"/>
      <c r="H30" s="76" t="s">
        <v>116</v>
      </c>
      <c r="I30" s="68"/>
      <c r="J30" s="66" t="e">
        <f>J19</f>
        <v>#VALUE!</v>
      </c>
      <c r="K30" s="76" t="s">
        <v>114</v>
      </c>
      <c r="L30" s="2"/>
      <c r="M30" s="2"/>
      <c r="N30" s="2"/>
      <c r="O30" s="2"/>
      <c r="P30" s="2"/>
      <c r="Q30" s="2"/>
    </row>
    <row r="31" spans="1:17" ht="12.75">
      <c r="A31" s="2"/>
      <c r="B31" s="2"/>
      <c r="C31" s="2"/>
      <c r="D31" s="2"/>
      <c r="E31" s="2"/>
      <c r="F31" s="2"/>
      <c r="G31" s="2"/>
      <c r="H31" s="77" t="s">
        <v>115</v>
      </c>
      <c r="I31" s="72"/>
      <c r="J31" s="78" t="e">
        <f>J30*1.5</f>
        <v>#VALUE!</v>
      </c>
      <c r="K31" s="77" t="s">
        <v>114</v>
      </c>
      <c r="L31" s="2"/>
      <c r="M31" s="2"/>
      <c r="N31" s="2"/>
      <c r="O31" s="2"/>
      <c r="P31" s="2"/>
      <c r="Q31" s="2"/>
    </row>
    <row r="32" spans="1:17" ht="12.75">
      <c r="A32" s="2"/>
      <c r="B32" s="2"/>
      <c r="C32" s="2"/>
      <c r="D32" s="2"/>
      <c r="E32" s="2"/>
      <c r="F32" s="2"/>
      <c r="G32" s="2"/>
      <c r="H32" s="2"/>
      <c r="I32" s="2"/>
      <c r="J32" s="2"/>
      <c r="K32" s="2"/>
      <c r="L32" s="2"/>
      <c r="M32" s="2"/>
      <c r="N32" s="2"/>
      <c r="O32" s="2"/>
      <c r="P32" s="2"/>
      <c r="Q32" s="2"/>
    </row>
    <row r="33" spans="1:17" ht="12.75">
      <c r="A33" s="2"/>
      <c r="B33" s="2"/>
      <c r="C33" s="2"/>
      <c r="D33" s="2"/>
      <c r="E33" s="2"/>
      <c r="F33" s="2"/>
      <c r="G33" s="2"/>
      <c r="H33" s="2"/>
      <c r="I33" s="2"/>
      <c r="J33" s="2"/>
      <c r="K33" s="2"/>
      <c r="L33" s="2"/>
      <c r="M33" s="2"/>
      <c r="N33" s="2"/>
      <c r="O33" s="2"/>
      <c r="P33" s="2"/>
      <c r="Q33" s="2"/>
    </row>
    <row r="34" spans="1:17" ht="12.75">
      <c r="A34" s="2"/>
      <c r="B34" s="2"/>
      <c r="C34" s="2"/>
      <c r="D34" s="2"/>
      <c r="E34" s="2"/>
      <c r="F34" s="2"/>
      <c r="G34" s="2"/>
      <c r="H34" s="2"/>
      <c r="I34" s="2"/>
      <c r="J34" s="2"/>
      <c r="K34" s="2"/>
      <c r="L34" s="2"/>
      <c r="M34" s="2"/>
      <c r="N34" s="2"/>
      <c r="O34" s="2"/>
      <c r="P34" s="2"/>
      <c r="Q34" s="2"/>
    </row>
    <row r="35" spans="1:17" ht="12.75">
      <c r="A35" s="2"/>
      <c r="B35" s="2"/>
      <c r="C35" s="2"/>
      <c r="D35" s="2"/>
      <c r="E35" s="2"/>
      <c r="F35" s="2"/>
      <c r="G35" s="2"/>
      <c r="H35" s="2"/>
      <c r="I35" s="2"/>
      <c r="J35" s="2"/>
      <c r="K35" s="2"/>
      <c r="L35" s="2"/>
      <c r="M35" s="2"/>
      <c r="N35" s="2"/>
      <c r="O35" s="2"/>
      <c r="P35" s="2"/>
      <c r="Q35" s="2"/>
    </row>
    <row r="36" spans="1:17" ht="12.75">
      <c r="A36" s="2"/>
      <c r="B36" s="2"/>
      <c r="C36" s="2"/>
      <c r="D36" s="2"/>
      <c r="E36" s="2"/>
      <c r="F36" s="2"/>
      <c r="G36" s="2"/>
      <c r="H36" s="2"/>
      <c r="I36" s="2"/>
      <c r="J36" s="2"/>
      <c r="K36" s="2"/>
      <c r="L36" s="2"/>
      <c r="M36" s="2"/>
      <c r="N36" s="2"/>
      <c r="O36" s="2"/>
      <c r="P36" s="2"/>
      <c r="Q36" s="2"/>
    </row>
    <row r="37" spans="1:17" ht="12.75">
      <c r="A37" s="2"/>
      <c r="B37" s="2"/>
      <c r="C37" s="2"/>
      <c r="D37" s="2"/>
      <c r="E37" s="2"/>
      <c r="F37" s="2"/>
      <c r="G37" s="2"/>
      <c r="H37" s="2"/>
      <c r="I37" s="2"/>
      <c r="J37" s="2"/>
      <c r="K37" s="2"/>
      <c r="L37" s="2"/>
      <c r="M37" s="2"/>
      <c r="N37" s="2"/>
      <c r="O37" s="2"/>
      <c r="P37" s="2"/>
      <c r="Q37" s="2"/>
    </row>
    <row r="38" spans="1:17" ht="12.75">
      <c r="A38" s="2"/>
      <c r="B38" s="2"/>
      <c r="C38" s="2"/>
      <c r="D38" s="2"/>
      <c r="E38" s="2"/>
      <c r="F38" s="2"/>
      <c r="G38" s="2"/>
      <c r="H38" s="2"/>
      <c r="I38" s="2"/>
      <c r="J38" s="2"/>
      <c r="K38" s="2"/>
      <c r="L38" s="2"/>
      <c r="M38" s="2"/>
      <c r="N38" s="2"/>
      <c r="O38" s="2"/>
      <c r="P38" s="2"/>
      <c r="Q38" s="2"/>
    </row>
    <row r="39" spans="1:17" ht="12.75">
      <c r="A39" s="2"/>
      <c r="B39" s="2"/>
      <c r="C39" s="2"/>
      <c r="D39" s="2"/>
      <c r="E39" s="2"/>
      <c r="F39" s="2"/>
      <c r="G39" s="2"/>
      <c r="H39" s="2"/>
      <c r="I39" s="2"/>
      <c r="J39" s="2"/>
      <c r="K39" s="2"/>
      <c r="L39" s="2"/>
      <c r="M39" s="2"/>
      <c r="N39" s="2"/>
      <c r="O39" s="2"/>
      <c r="P39" s="2"/>
      <c r="Q39" s="2"/>
    </row>
  </sheetData>
  <sheetProtection password="AC83" sheet="1" objects="1" scenarios="1" selectLockedCells="1"/>
  <printOptions/>
  <pageMargins left="0.25" right="0.25" top="0.75" bottom="0.75" header="0.3" footer="0.3"/>
  <pageSetup fitToHeight="1" fitToWidth="1" horizontalDpi="600" verticalDpi="600" orientation="landscape" paperSize="9" scale="94" r:id="rId2"/>
  <headerFooter alignWithMargins="0">
    <oddHeader>&amp;LEmergencyINFO&amp;C&amp;F&amp;R&amp;A</oddHeader>
    <oddFooter>&amp;C&amp;P (&amp;N)&amp;R&amp;T &amp;D</oddFooter>
  </headerFooter>
  <rowBreaks count="1" manualBreakCount="1">
    <brk id="17" max="14" man="1"/>
  </rowBreaks>
  <colBreaks count="1" manualBreakCount="1">
    <brk id="5" max="34"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2">
      <selection activeCell="E41" sqref="E41"/>
    </sheetView>
  </sheetViews>
  <sheetFormatPr defaultColWidth="9.140625" defaultRowHeight="12.75"/>
  <cols>
    <col min="1" max="1" width="4.421875" style="0" customWidth="1"/>
    <col min="2" max="2" width="16.00390625" style="0" customWidth="1"/>
    <col min="3" max="3" width="14.140625" style="0" customWidth="1"/>
    <col min="4" max="4" width="9.28125" style="0" bestFit="1" customWidth="1"/>
    <col min="5" max="5" width="12.00390625" style="0" customWidth="1"/>
    <col min="7" max="7" width="11.57421875" style="0" customWidth="1"/>
    <col min="8" max="8" width="13.8515625" style="0" customWidth="1"/>
    <col min="10" max="10" width="7.28125" style="0" customWidth="1"/>
    <col min="11" max="11" width="11.57421875" style="0" customWidth="1"/>
    <col min="13" max="13" width="12.28125" style="0" customWidth="1"/>
    <col min="15" max="15" width="11.00390625" style="0" customWidth="1"/>
  </cols>
  <sheetData>
    <row r="1" spans="1:19" ht="20.25">
      <c r="A1" s="2"/>
      <c r="B1" s="61" t="s">
        <v>108</v>
      </c>
      <c r="C1" s="2"/>
      <c r="D1" s="2"/>
      <c r="E1" s="2"/>
      <c r="F1" s="2"/>
      <c r="G1" s="2"/>
      <c r="H1" s="2"/>
      <c r="I1" s="2"/>
      <c r="J1" s="2"/>
      <c r="K1" s="2"/>
      <c r="L1" s="2"/>
      <c r="M1" s="2"/>
      <c r="N1" s="2"/>
      <c r="O1" s="2"/>
      <c r="P1" s="2"/>
      <c r="Q1" s="2"/>
      <c r="R1" s="2"/>
      <c r="S1" s="2"/>
    </row>
    <row r="2" spans="1:19" ht="12.75">
      <c r="A2" s="2"/>
      <c r="B2" s="2"/>
      <c r="C2" s="2"/>
      <c r="D2" s="2"/>
      <c r="E2" s="2"/>
      <c r="F2" s="2"/>
      <c r="G2" s="2"/>
      <c r="H2" s="2"/>
      <c r="I2" s="2"/>
      <c r="J2" s="2"/>
      <c r="K2" s="2"/>
      <c r="L2" s="2"/>
      <c r="M2" s="2"/>
      <c r="N2" s="2"/>
      <c r="O2" s="2"/>
      <c r="P2" s="2"/>
      <c r="Q2" s="2"/>
      <c r="R2" s="2"/>
      <c r="S2" s="2"/>
    </row>
    <row r="3" spans="1:19" ht="12.75">
      <c r="A3" s="2"/>
      <c r="B3" s="2"/>
      <c r="C3" s="2"/>
      <c r="D3" s="2"/>
      <c r="E3" s="2"/>
      <c r="F3" s="2"/>
      <c r="G3" s="2"/>
      <c r="H3" s="2"/>
      <c r="I3" s="2"/>
      <c r="J3" s="2"/>
      <c r="K3" s="2"/>
      <c r="L3" s="2"/>
      <c r="M3" s="2"/>
      <c r="N3" s="2"/>
      <c r="O3" s="2"/>
      <c r="P3" s="2"/>
      <c r="Q3" s="2"/>
      <c r="R3" s="2"/>
      <c r="S3" s="2"/>
    </row>
    <row r="4" spans="1:19" ht="12.75">
      <c r="A4" s="2"/>
      <c r="B4" s="2"/>
      <c r="C4" s="2"/>
      <c r="D4" s="2"/>
      <c r="E4" s="2"/>
      <c r="F4" s="2"/>
      <c r="G4" s="2"/>
      <c r="H4" s="2"/>
      <c r="I4" s="2"/>
      <c r="J4" s="2"/>
      <c r="K4" s="2"/>
      <c r="L4" s="2"/>
      <c r="M4" s="2"/>
      <c r="N4" s="2"/>
      <c r="O4" s="2"/>
      <c r="P4" s="2"/>
      <c r="Q4" s="2"/>
      <c r="R4" s="2"/>
      <c r="S4" s="2"/>
    </row>
    <row r="5" spans="1:19" ht="12.75">
      <c r="A5" s="2"/>
      <c r="B5" s="8" t="s">
        <v>120</v>
      </c>
      <c r="C5" s="2"/>
      <c r="D5" s="2"/>
      <c r="E5" s="2"/>
      <c r="F5" s="2"/>
      <c r="G5" s="2"/>
      <c r="H5" s="2"/>
      <c r="I5" s="2"/>
      <c r="J5" s="2"/>
      <c r="K5" s="2"/>
      <c r="L5" s="2"/>
      <c r="M5" s="2"/>
      <c r="N5" s="2"/>
      <c r="O5" s="2"/>
      <c r="P5" s="2"/>
      <c r="Q5" s="2"/>
      <c r="R5" s="2"/>
      <c r="S5" s="2"/>
    </row>
    <row r="6" spans="1:19" ht="12.75">
      <c r="A6" s="2"/>
      <c r="B6" s="2"/>
      <c r="C6" s="2"/>
      <c r="D6" s="2"/>
      <c r="E6" s="2"/>
      <c r="F6" s="2"/>
      <c r="G6" s="2"/>
      <c r="H6" s="2"/>
      <c r="I6" s="2"/>
      <c r="J6" s="2"/>
      <c r="K6" s="2"/>
      <c r="L6" s="2"/>
      <c r="M6" s="2"/>
      <c r="N6" s="2"/>
      <c r="O6" s="2"/>
      <c r="P6" s="2"/>
      <c r="Q6" s="2"/>
      <c r="R6" s="2"/>
      <c r="S6" s="2"/>
    </row>
    <row r="7" spans="1:19" ht="12.75">
      <c r="A7" s="2"/>
      <c r="B7" s="2"/>
      <c r="C7" s="2"/>
      <c r="D7" s="2"/>
      <c r="E7" s="2"/>
      <c r="F7" s="2"/>
      <c r="G7" s="2"/>
      <c r="H7" s="2"/>
      <c r="I7" s="2"/>
      <c r="J7" s="2"/>
      <c r="K7" s="2"/>
      <c r="L7" s="2"/>
      <c r="M7" s="2"/>
      <c r="N7" s="2"/>
      <c r="O7" s="2"/>
      <c r="P7" s="2"/>
      <c r="Q7" s="2"/>
      <c r="R7" s="2"/>
      <c r="S7" s="2"/>
    </row>
    <row r="8" spans="1:19" ht="12.75">
      <c r="A8" s="2"/>
      <c r="B8" s="2"/>
      <c r="C8" s="2"/>
      <c r="D8" s="2"/>
      <c r="E8" s="2"/>
      <c r="F8" s="2"/>
      <c r="G8" s="2"/>
      <c r="H8" s="2"/>
      <c r="I8" s="2"/>
      <c r="J8" s="2"/>
      <c r="K8" s="2"/>
      <c r="L8" s="2"/>
      <c r="M8" s="2"/>
      <c r="N8" s="2"/>
      <c r="O8" s="2"/>
      <c r="P8" s="2"/>
      <c r="Q8" s="2"/>
      <c r="R8" s="2"/>
      <c r="S8" s="2"/>
    </row>
    <row r="9" spans="1:19" ht="12.75">
      <c r="A9" s="2"/>
      <c r="B9" s="2"/>
      <c r="C9" s="2"/>
      <c r="D9" s="2"/>
      <c r="E9" s="2"/>
      <c r="F9" s="2"/>
      <c r="G9" s="2"/>
      <c r="H9" s="2"/>
      <c r="I9" s="2"/>
      <c r="J9" s="2"/>
      <c r="K9" s="2"/>
      <c r="L9" s="2"/>
      <c r="M9" s="2"/>
      <c r="N9" s="2"/>
      <c r="O9" s="2"/>
      <c r="P9" s="2"/>
      <c r="Q9" s="2"/>
      <c r="R9" s="2"/>
      <c r="S9" s="2"/>
    </row>
    <row r="10" spans="1:19" ht="12.75">
      <c r="A10" s="2"/>
      <c r="B10" s="2"/>
      <c r="C10" s="2"/>
      <c r="D10" s="2"/>
      <c r="E10" s="2"/>
      <c r="F10" s="2"/>
      <c r="G10" s="2"/>
      <c r="H10" s="2"/>
      <c r="I10" s="2"/>
      <c r="J10" s="2"/>
      <c r="K10" s="2"/>
      <c r="L10" s="2"/>
      <c r="M10" s="2"/>
      <c r="N10" s="2"/>
      <c r="O10" s="2"/>
      <c r="P10" s="2"/>
      <c r="Q10" s="2"/>
      <c r="R10" s="2"/>
      <c r="S10" s="2"/>
    </row>
    <row r="11" spans="1:19" ht="12.75">
      <c r="A11" s="2"/>
      <c r="B11" s="2"/>
      <c r="C11" s="2"/>
      <c r="D11" s="2"/>
      <c r="E11" s="2"/>
      <c r="F11" s="2"/>
      <c r="G11" s="2"/>
      <c r="H11" s="2"/>
      <c r="I11" s="2"/>
      <c r="J11" s="2"/>
      <c r="K11" s="2"/>
      <c r="L11" s="2"/>
      <c r="M11" s="2"/>
      <c r="N11" s="2"/>
      <c r="O11" s="2"/>
      <c r="P11" s="2"/>
      <c r="Q11" s="2"/>
      <c r="R11" s="2"/>
      <c r="S11" s="2"/>
    </row>
    <row r="12" spans="1:19" ht="12.75">
      <c r="A12" s="2"/>
      <c r="B12" s="2"/>
      <c r="C12" s="2"/>
      <c r="D12" s="2"/>
      <c r="E12" s="2"/>
      <c r="F12" s="2"/>
      <c r="G12" s="2"/>
      <c r="H12" s="2"/>
      <c r="I12" s="2"/>
      <c r="J12" s="2"/>
      <c r="K12" s="2"/>
      <c r="L12" s="2"/>
      <c r="M12" s="2"/>
      <c r="N12" s="2"/>
      <c r="O12" s="2"/>
      <c r="P12" s="2"/>
      <c r="Q12" s="2"/>
      <c r="R12" s="2"/>
      <c r="S12" s="2"/>
    </row>
    <row r="13" spans="1:19" ht="12.75">
      <c r="A13" s="2"/>
      <c r="B13" s="2"/>
      <c r="C13" s="2"/>
      <c r="D13" s="2"/>
      <c r="E13" s="2"/>
      <c r="F13" s="2"/>
      <c r="G13" s="2"/>
      <c r="H13" s="2"/>
      <c r="I13" s="2"/>
      <c r="J13" s="2"/>
      <c r="K13" s="2"/>
      <c r="L13" s="2"/>
      <c r="M13" s="2"/>
      <c r="N13" s="2"/>
      <c r="O13" s="2"/>
      <c r="P13" s="2"/>
      <c r="Q13" s="2"/>
      <c r="R13" s="2"/>
      <c r="S13" s="2"/>
    </row>
    <row r="14" spans="1:19" ht="12.75">
      <c r="A14" s="2"/>
      <c r="B14" s="2"/>
      <c r="C14" s="2"/>
      <c r="D14" s="2"/>
      <c r="E14" s="2"/>
      <c r="F14" s="2"/>
      <c r="G14" s="2"/>
      <c r="H14" s="2"/>
      <c r="I14" s="2"/>
      <c r="J14" s="2"/>
      <c r="K14" s="2"/>
      <c r="L14" s="2"/>
      <c r="M14" s="2"/>
      <c r="N14" s="2"/>
      <c r="O14" s="2"/>
      <c r="P14" s="2"/>
      <c r="Q14" s="2"/>
      <c r="R14" s="2"/>
      <c r="S14" s="2"/>
    </row>
    <row r="15" spans="1:19" ht="12.75">
      <c r="A15" s="2"/>
      <c r="B15" s="2"/>
      <c r="C15" s="2"/>
      <c r="D15" s="2"/>
      <c r="E15" s="2"/>
      <c r="F15" s="2"/>
      <c r="G15" s="2"/>
      <c r="H15" s="2"/>
      <c r="I15" s="2"/>
      <c r="J15" s="2"/>
      <c r="K15" s="2"/>
      <c r="L15" s="2"/>
      <c r="M15" s="2"/>
      <c r="N15" s="2"/>
      <c r="O15" s="2"/>
      <c r="P15" s="2"/>
      <c r="Q15" s="2"/>
      <c r="R15" s="2"/>
      <c r="S15" s="2"/>
    </row>
    <row r="16" spans="1:19" ht="12.75">
      <c r="A16" s="2"/>
      <c r="B16" s="2"/>
      <c r="C16" s="42" t="e">
        <f>'Beräkning Riskområden'!J7+25</f>
        <v>#VALUE!</v>
      </c>
      <c r="D16" s="8" t="s">
        <v>88</v>
      </c>
      <c r="E16" s="2"/>
      <c r="F16" s="2"/>
      <c r="G16" s="2"/>
      <c r="H16" s="2"/>
      <c r="I16" s="2"/>
      <c r="J16" s="2"/>
      <c r="K16" s="2"/>
      <c r="L16" s="2"/>
      <c r="M16" s="2"/>
      <c r="N16" s="2"/>
      <c r="O16" s="2"/>
      <c r="P16" s="2"/>
      <c r="Q16" s="2"/>
      <c r="R16" s="2"/>
      <c r="S16" s="2"/>
    </row>
    <row r="17" spans="1:19" ht="12.75">
      <c r="A17" s="2"/>
      <c r="B17" s="2"/>
      <c r="C17" s="41" t="e">
        <f>'Beräkning Riskområden'!J16</f>
        <v>#VALUE!</v>
      </c>
      <c r="D17" s="8" t="s">
        <v>87</v>
      </c>
      <c r="E17" s="2"/>
      <c r="F17" s="2"/>
      <c r="G17" s="2"/>
      <c r="H17" s="2"/>
      <c r="I17" s="2"/>
      <c r="J17" s="2"/>
      <c r="K17" s="2"/>
      <c r="L17" s="2"/>
      <c r="M17" s="42" t="e">
        <f>'Beräkning Riskområden'!J7+25</f>
        <v>#VALUE!</v>
      </c>
      <c r="N17" s="8" t="s">
        <v>88</v>
      </c>
      <c r="O17" s="2"/>
      <c r="P17" s="2"/>
      <c r="Q17" s="2"/>
      <c r="R17" s="2"/>
      <c r="S17" s="2"/>
    </row>
    <row r="18" spans="1:19" ht="12.75">
      <c r="A18" s="2"/>
      <c r="B18" s="2"/>
      <c r="C18" s="41" t="e">
        <f>'Beräkning Riskområden'!J19</f>
        <v>#VALUE!</v>
      </c>
      <c r="D18" s="8" t="s">
        <v>85</v>
      </c>
      <c r="E18" s="2"/>
      <c r="G18" s="2"/>
      <c r="H18" s="2"/>
      <c r="I18" s="2"/>
      <c r="J18" s="2"/>
      <c r="K18" s="2"/>
      <c r="L18" s="2"/>
      <c r="M18" s="41" t="e">
        <f>'Beräkning Riskområden'!J16</f>
        <v>#VALUE!</v>
      </c>
      <c r="N18" s="8" t="s">
        <v>87</v>
      </c>
      <c r="O18" s="2"/>
      <c r="P18" s="2"/>
      <c r="Q18" s="2"/>
      <c r="R18" s="2"/>
      <c r="S18" s="2"/>
    </row>
    <row r="19" spans="1:19" ht="15">
      <c r="A19" s="2"/>
      <c r="B19" s="2"/>
      <c r="C19" s="41" t="e">
        <f>'Beräkning Riskområden'!J22</f>
        <v>#VALUE!</v>
      </c>
      <c r="D19" s="8" t="s">
        <v>113</v>
      </c>
      <c r="E19" s="2"/>
      <c r="F19" s="2"/>
      <c r="G19" s="2"/>
      <c r="H19" s="2"/>
      <c r="I19" s="2"/>
      <c r="J19" s="2"/>
      <c r="K19" s="2"/>
      <c r="L19" s="2"/>
      <c r="M19" s="41" t="e">
        <f>'Beräkning Riskområden'!J19</f>
        <v>#VALUE!</v>
      </c>
      <c r="N19" s="8" t="s">
        <v>85</v>
      </c>
      <c r="O19" s="2"/>
      <c r="P19" s="2"/>
      <c r="Q19" s="2"/>
      <c r="R19" s="2"/>
      <c r="S19" s="2"/>
    </row>
    <row r="20" spans="1:19" ht="15">
      <c r="A20" s="2"/>
      <c r="B20" s="2"/>
      <c r="C20" s="41" t="e">
        <f>'Beräkning Riskområden'!J25</f>
        <v>#VALUE!</v>
      </c>
      <c r="D20" s="8" t="s">
        <v>86</v>
      </c>
      <c r="E20" s="2"/>
      <c r="F20" s="2"/>
      <c r="G20" s="2"/>
      <c r="H20" s="2"/>
      <c r="I20" s="2"/>
      <c r="J20" s="2"/>
      <c r="K20" s="2"/>
      <c r="L20" s="2"/>
      <c r="M20" s="41" t="e">
        <f>'Beräkning Riskområden'!J22</f>
        <v>#VALUE!</v>
      </c>
      <c r="N20" s="8" t="s">
        <v>113</v>
      </c>
      <c r="O20" s="2"/>
      <c r="P20" s="2"/>
      <c r="Q20" s="2"/>
      <c r="R20" s="2"/>
      <c r="S20" s="2"/>
    </row>
    <row r="21" spans="1:19" ht="12.75">
      <c r="A21" s="2"/>
      <c r="B21" s="2"/>
      <c r="C21" s="2"/>
      <c r="D21" s="2"/>
      <c r="E21" s="2"/>
      <c r="F21" s="2"/>
      <c r="G21" s="2"/>
      <c r="H21" s="2"/>
      <c r="I21" s="2"/>
      <c r="J21" s="2"/>
      <c r="K21" s="2"/>
      <c r="L21" s="2"/>
      <c r="M21" s="41" t="e">
        <f>'Beräkning Riskområden'!J25</f>
        <v>#VALUE!</v>
      </c>
      <c r="N21" s="8" t="s">
        <v>86</v>
      </c>
      <c r="O21" s="2"/>
      <c r="P21" s="2"/>
      <c r="Q21" s="2"/>
      <c r="R21" s="2"/>
      <c r="S21" s="2"/>
    </row>
    <row r="22" spans="2:19" ht="12.75">
      <c r="B22" s="2"/>
      <c r="C22" s="2"/>
      <c r="D22" s="2"/>
      <c r="E22" s="2"/>
      <c r="F22" s="2"/>
      <c r="G22" s="2"/>
      <c r="H22" s="2"/>
      <c r="I22" s="2"/>
      <c r="J22" s="2"/>
      <c r="K22" s="2"/>
      <c r="L22" s="2"/>
      <c r="M22" s="2"/>
      <c r="N22" s="2"/>
      <c r="O22" s="2"/>
      <c r="P22" s="2"/>
      <c r="Q22" s="2"/>
      <c r="R22" s="2"/>
      <c r="S22" s="2"/>
    </row>
    <row r="23" spans="1:19" ht="12.75">
      <c r="A23" s="2"/>
      <c r="B23" s="2"/>
      <c r="C23" s="2"/>
      <c r="D23" s="2"/>
      <c r="E23" s="2"/>
      <c r="F23" s="2"/>
      <c r="G23" s="2"/>
      <c r="H23" s="2"/>
      <c r="I23" s="2"/>
      <c r="J23" s="2"/>
      <c r="K23" s="2"/>
      <c r="L23" s="2"/>
      <c r="M23" s="2"/>
      <c r="N23" s="2"/>
      <c r="O23" s="2"/>
      <c r="P23" s="2"/>
      <c r="Q23" s="2"/>
      <c r="R23" s="2"/>
      <c r="S23" s="2"/>
    </row>
    <row r="24" spans="1:19" ht="12.75">
      <c r="A24" s="2"/>
      <c r="B24" s="2"/>
      <c r="C24" s="2"/>
      <c r="D24" s="2"/>
      <c r="E24" s="2"/>
      <c r="F24" s="2"/>
      <c r="G24" s="2"/>
      <c r="H24" s="2"/>
      <c r="I24" s="2"/>
      <c r="J24" s="2"/>
      <c r="K24" s="2"/>
      <c r="L24" s="2"/>
      <c r="M24" s="2"/>
      <c r="N24" s="2"/>
      <c r="O24" s="2"/>
      <c r="P24" s="2"/>
      <c r="Q24" s="2"/>
      <c r="R24" s="2"/>
      <c r="S24" s="2"/>
    </row>
    <row r="25" spans="1:19" ht="12.75">
      <c r="A25" s="2"/>
      <c r="B25" s="2"/>
      <c r="C25" s="2"/>
      <c r="D25" s="2"/>
      <c r="E25" s="2"/>
      <c r="F25" s="2"/>
      <c r="G25" s="2"/>
      <c r="H25" s="2"/>
      <c r="I25" s="2"/>
      <c r="J25" s="2"/>
      <c r="K25" s="2"/>
      <c r="L25" s="2"/>
      <c r="M25" s="2"/>
      <c r="N25" s="2"/>
      <c r="O25" s="2"/>
      <c r="P25" s="2"/>
      <c r="Q25" s="2"/>
      <c r="R25" s="2"/>
      <c r="S25" s="2"/>
    </row>
    <row r="26" spans="1:19" ht="12.75">
      <c r="A26" s="2"/>
      <c r="B26" s="2"/>
      <c r="C26" s="2"/>
      <c r="D26" s="2"/>
      <c r="E26" s="2"/>
      <c r="F26" s="2"/>
      <c r="G26" s="2"/>
      <c r="H26" s="2"/>
      <c r="I26" s="2"/>
      <c r="J26" s="2"/>
      <c r="K26" s="2"/>
      <c r="L26" s="2"/>
      <c r="M26" s="2"/>
      <c r="N26" s="2"/>
      <c r="O26" s="2"/>
      <c r="P26" s="2"/>
      <c r="Q26" s="2"/>
      <c r="R26" s="2"/>
      <c r="S26" s="2"/>
    </row>
    <row r="27" spans="1:19" ht="12.75">
      <c r="A27" s="2"/>
      <c r="B27" s="2"/>
      <c r="C27" s="2"/>
      <c r="D27" s="2"/>
      <c r="E27" s="2"/>
      <c r="F27" s="2"/>
      <c r="G27" s="2"/>
      <c r="H27" s="2"/>
      <c r="I27" s="2"/>
      <c r="J27" s="2"/>
      <c r="K27" s="2"/>
      <c r="L27" s="2"/>
      <c r="M27" s="2"/>
      <c r="N27" s="2"/>
      <c r="O27" s="2"/>
      <c r="P27" s="2"/>
      <c r="Q27" s="2"/>
      <c r="R27" s="2"/>
      <c r="S27" s="2"/>
    </row>
    <row r="28" spans="1:19" ht="12.75">
      <c r="A28" s="2"/>
      <c r="B28" s="2"/>
      <c r="C28" s="2"/>
      <c r="D28" s="2"/>
      <c r="E28" s="2"/>
      <c r="F28" s="2"/>
      <c r="G28" s="2"/>
      <c r="H28" s="2"/>
      <c r="I28" s="2"/>
      <c r="J28" s="2"/>
      <c r="K28" s="2"/>
      <c r="L28" s="2"/>
      <c r="M28" s="2"/>
      <c r="N28" s="2"/>
      <c r="O28" s="2"/>
      <c r="P28" s="2"/>
      <c r="Q28" s="2"/>
      <c r="R28" s="2"/>
      <c r="S28" s="2"/>
    </row>
    <row r="29" spans="1:19" ht="12.75">
      <c r="A29" s="2"/>
      <c r="B29" s="2"/>
      <c r="C29" s="2"/>
      <c r="D29" s="2"/>
      <c r="E29" s="2"/>
      <c r="F29" s="2"/>
      <c r="G29" s="2"/>
      <c r="H29" s="2"/>
      <c r="I29" s="2"/>
      <c r="J29" s="2"/>
      <c r="K29" s="2"/>
      <c r="L29" s="2"/>
      <c r="M29" s="2"/>
      <c r="N29" s="2"/>
      <c r="O29" s="2"/>
      <c r="P29" s="2"/>
      <c r="Q29" s="2"/>
      <c r="R29" s="2"/>
      <c r="S29" s="2"/>
    </row>
    <row r="30" spans="1:19" ht="12.75">
      <c r="A30" s="2"/>
      <c r="B30" s="2"/>
      <c r="C30" s="2"/>
      <c r="D30" s="2"/>
      <c r="E30" s="2"/>
      <c r="F30" s="2"/>
      <c r="G30" s="2"/>
      <c r="H30" s="2"/>
      <c r="I30" s="2"/>
      <c r="J30" s="2"/>
      <c r="K30" s="2"/>
      <c r="L30" s="2"/>
      <c r="M30" s="2"/>
      <c r="N30" s="2"/>
      <c r="O30" s="2"/>
      <c r="P30" s="2"/>
      <c r="Q30" s="2"/>
      <c r="R30" s="2"/>
      <c r="S30" s="2"/>
    </row>
    <row r="31" spans="1:19" ht="12.75">
      <c r="A31" s="2"/>
      <c r="B31" s="2"/>
      <c r="C31" s="2"/>
      <c r="D31" s="2"/>
      <c r="E31" s="2"/>
      <c r="F31" s="2"/>
      <c r="G31" s="2"/>
      <c r="H31" s="2"/>
      <c r="I31" s="2"/>
      <c r="J31" s="2"/>
      <c r="K31" s="2"/>
      <c r="L31" s="2"/>
      <c r="M31" s="2"/>
      <c r="N31" s="2"/>
      <c r="O31" s="2"/>
      <c r="P31" s="2"/>
      <c r="Q31" s="2"/>
      <c r="R31" s="2"/>
      <c r="S31" s="2"/>
    </row>
    <row r="32" spans="1:19" ht="12.75">
      <c r="A32" s="2"/>
      <c r="B32" s="2"/>
      <c r="C32" s="2"/>
      <c r="D32" s="2"/>
      <c r="E32" s="2"/>
      <c r="F32" s="2"/>
      <c r="G32" s="2"/>
      <c r="H32" s="2"/>
      <c r="I32" s="2"/>
      <c r="J32" s="2"/>
      <c r="K32" s="2"/>
      <c r="L32" s="2"/>
      <c r="M32" s="2"/>
      <c r="N32" s="2"/>
      <c r="O32" s="2"/>
      <c r="P32" s="2"/>
      <c r="Q32" s="2"/>
      <c r="R32" s="2"/>
      <c r="S32" s="2"/>
    </row>
    <row r="33" spans="1:19" ht="12.75">
      <c r="A33" s="2"/>
      <c r="B33" s="2"/>
      <c r="C33" s="69" t="e">
        <f>$C$19</f>
        <v>#VALUE!</v>
      </c>
      <c r="D33" s="67" t="s">
        <v>112</v>
      </c>
      <c r="E33" s="68"/>
      <c r="F33" s="68"/>
      <c r="G33" s="68"/>
      <c r="H33" s="2"/>
      <c r="I33" s="2"/>
      <c r="J33" s="2"/>
      <c r="K33" s="2"/>
      <c r="L33" s="2"/>
      <c r="M33" s="2"/>
      <c r="N33" s="2"/>
      <c r="O33" s="2"/>
      <c r="P33" s="2"/>
      <c r="Q33" s="2"/>
      <c r="R33" s="2"/>
      <c r="S33" s="2"/>
    </row>
    <row r="34" spans="1:19" ht="12.75">
      <c r="A34" s="2"/>
      <c r="B34" s="2"/>
      <c r="C34" s="70" t="e">
        <f>C33*1.5</f>
        <v>#VALUE!</v>
      </c>
      <c r="D34" s="71" t="s">
        <v>110</v>
      </c>
      <c r="E34" s="72"/>
      <c r="F34" s="72"/>
      <c r="G34" s="72"/>
      <c r="H34" s="2"/>
      <c r="I34" s="2"/>
      <c r="J34" s="2"/>
      <c r="K34" s="2"/>
      <c r="L34" s="2"/>
      <c r="M34" s="2"/>
      <c r="N34" s="2"/>
      <c r="O34" s="2"/>
      <c r="P34" s="2"/>
      <c r="Q34" s="2"/>
      <c r="R34" s="2"/>
      <c r="S34" s="2"/>
    </row>
    <row r="35" spans="1:19" ht="12.75">
      <c r="A35" s="2"/>
      <c r="B35" s="2"/>
      <c r="C35" s="2"/>
      <c r="D35" s="2"/>
      <c r="E35" s="2"/>
      <c r="F35" s="2"/>
      <c r="G35" s="2"/>
      <c r="H35" s="2"/>
      <c r="I35" s="2"/>
      <c r="J35" s="2"/>
      <c r="K35" s="2"/>
      <c r="L35" s="2"/>
      <c r="M35" s="2"/>
      <c r="N35" s="2"/>
      <c r="O35" s="2"/>
      <c r="P35" s="2"/>
      <c r="Q35" s="2"/>
      <c r="R35" s="2"/>
      <c r="S35" s="2"/>
    </row>
    <row r="36" spans="1:19" ht="12.75">
      <c r="A36" s="2"/>
      <c r="B36" s="2"/>
      <c r="C36" s="2"/>
      <c r="D36" s="2"/>
      <c r="E36" s="2"/>
      <c r="F36" s="2"/>
      <c r="G36" s="2"/>
      <c r="H36" s="2"/>
      <c r="I36" s="2"/>
      <c r="J36" s="2"/>
      <c r="K36" s="2"/>
      <c r="L36" s="2"/>
      <c r="M36" s="2"/>
      <c r="N36" s="2"/>
      <c r="O36" s="2"/>
      <c r="P36" s="2"/>
      <c r="Q36" s="2"/>
      <c r="R36" s="2"/>
      <c r="S36" s="2"/>
    </row>
    <row r="37" spans="1:19" ht="12.75">
      <c r="A37" s="2"/>
      <c r="B37" s="2"/>
      <c r="C37" s="2"/>
      <c r="D37" s="2"/>
      <c r="E37" s="2"/>
      <c r="F37" s="2"/>
      <c r="G37" s="2"/>
      <c r="H37" s="2"/>
      <c r="I37" s="2"/>
      <c r="J37" s="2"/>
      <c r="K37" s="2"/>
      <c r="L37" s="2"/>
      <c r="M37" s="2"/>
      <c r="N37" s="2"/>
      <c r="O37" s="2"/>
      <c r="P37" s="2"/>
      <c r="Q37" s="2"/>
      <c r="R37" s="2"/>
      <c r="S37" s="2"/>
    </row>
    <row r="38" spans="1:19" ht="12.75">
      <c r="A38" s="2"/>
      <c r="B38" s="2"/>
      <c r="C38" s="2"/>
      <c r="D38" s="2"/>
      <c r="E38" s="2"/>
      <c r="F38" s="2"/>
      <c r="G38" s="2"/>
      <c r="H38" s="2"/>
      <c r="I38" s="2"/>
      <c r="J38" s="2"/>
      <c r="K38" s="2"/>
      <c r="L38" s="2"/>
      <c r="M38" s="2"/>
      <c r="N38" s="2"/>
      <c r="O38" s="2"/>
      <c r="P38" s="2"/>
      <c r="Q38" s="2"/>
      <c r="R38" s="2"/>
      <c r="S38" s="2"/>
    </row>
    <row r="39" spans="1:19" ht="12.75">
      <c r="A39" s="2"/>
      <c r="B39" s="2"/>
      <c r="C39" s="2"/>
      <c r="D39" s="2"/>
      <c r="E39" s="2"/>
      <c r="F39" s="2"/>
      <c r="G39" s="2"/>
      <c r="H39" s="2"/>
      <c r="I39" s="2"/>
      <c r="J39" s="2"/>
      <c r="K39" s="69" t="e">
        <f>$M$20</f>
        <v>#VALUE!</v>
      </c>
      <c r="L39" s="67" t="s">
        <v>112</v>
      </c>
      <c r="M39" s="68"/>
      <c r="N39" s="68"/>
      <c r="O39" s="68"/>
      <c r="P39" s="2"/>
      <c r="Q39" s="2"/>
      <c r="R39" s="2"/>
      <c r="S39" s="2"/>
    </row>
    <row r="40" spans="1:19" ht="12.75">
      <c r="A40" s="2"/>
      <c r="B40" s="2"/>
      <c r="C40" s="2"/>
      <c r="D40" s="2"/>
      <c r="E40" s="2"/>
      <c r="F40" s="2"/>
      <c r="G40" s="2"/>
      <c r="H40" s="2"/>
      <c r="I40" s="2"/>
      <c r="J40" s="2"/>
      <c r="K40" s="70" t="e">
        <f>K39*1.5</f>
        <v>#VALUE!</v>
      </c>
      <c r="L40" s="71" t="s">
        <v>110</v>
      </c>
      <c r="M40" s="72"/>
      <c r="N40" s="72"/>
      <c r="O40" s="72"/>
      <c r="P40" s="2"/>
      <c r="Q40" s="2"/>
      <c r="R40" s="2"/>
      <c r="S40" s="2"/>
    </row>
    <row r="41" spans="1:19" ht="12.75">
      <c r="A41" s="2"/>
      <c r="B41" s="2"/>
      <c r="C41" s="2"/>
      <c r="D41" s="2"/>
      <c r="E41" s="2"/>
      <c r="F41" s="2"/>
      <c r="G41" s="2"/>
      <c r="H41" s="2"/>
      <c r="I41" s="2"/>
      <c r="J41" s="2"/>
      <c r="K41" s="2"/>
      <c r="L41" s="2"/>
      <c r="M41" s="2"/>
      <c r="N41" s="2"/>
      <c r="O41" s="2"/>
      <c r="P41" s="2"/>
      <c r="Q41" s="2"/>
      <c r="R41" s="2"/>
      <c r="S41" s="2"/>
    </row>
    <row r="42" spans="1:19" ht="12.75">
      <c r="A42" s="2"/>
      <c r="B42" s="2"/>
      <c r="C42" s="2"/>
      <c r="D42" s="2"/>
      <c r="E42" s="2"/>
      <c r="F42" s="2"/>
      <c r="G42" s="2"/>
      <c r="H42" s="2"/>
      <c r="I42" s="2"/>
      <c r="J42" s="2"/>
      <c r="K42" s="2"/>
      <c r="L42" s="2"/>
      <c r="M42" s="2"/>
      <c r="N42" s="2"/>
      <c r="O42" s="2"/>
      <c r="P42" s="2"/>
      <c r="Q42" s="2"/>
      <c r="R42" s="2"/>
      <c r="S42" s="2"/>
    </row>
    <row r="43" spans="1:19" ht="12.75">
      <c r="A43" s="2"/>
      <c r="B43" s="8"/>
      <c r="C43" s="2"/>
      <c r="D43" s="2"/>
      <c r="E43" s="2"/>
      <c r="F43" s="2"/>
      <c r="G43" s="2"/>
      <c r="H43" s="2"/>
      <c r="I43" s="2"/>
      <c r="J43" s="2"/>
      <c r="K43" s="2"/>
      <c r="L43" s="2"/>
      <c r="M43" s="2"/>
      <c r="N43" s="2"/>
      <c r="O43" s="2"/>
      <c r="P43" s="2"/>
      <c r="Q43" s="2"/>
      <c r="R43" s="2"/>
      <c r="S43" s="2"/>
    </row>
    <row r="44" spans="1:19" ht="12.75">
      <c r="A44" s="2"/>
      <c r="B44" s="2"/>
      <c r="C44" s="2"/>
      <c r="D44" s="2"/>
      <c r="E44" s="2"/>
      <c r="F44" s="2"/>
      <c r="G44" s="2"/>
      <c r="H44" s="2"/>
      <c r="I44" s="2"/>
      <c r="J44" s="2"/>
      <c r="K44" s="2"/>
      <c r="L44" s="2"/>
      <c r="M44" s="2"/>
      <c r="N44" s="2"/>
      <c r="O44" s="2"/>
      <c r="P44" s="2"/>
      <c r="Q44" s="2"/>
      <c r="R44" s="2"/>
      <c r="S44" s="2"/>
    </row>
    <row r="45" spans="1:19" ht="12.75">
      <c r="A45" s="2"/>
      <c r="B45" s="2"/>
      <c r="C45" s="2"/>
      <c r="D45" s="2"/>
      <c r="E45" s="2"/>
      <c r="F45" s="2"/>
      <c r="G45" s="2"/>
      <c r="H45" s="2"/>
      <c r="I45" s="2"/>
      <c r="J45" s="2"/>
      <c r="K45" s="2"/>
      <c r="L45" s="2"/>
      <c r="M45" s="2"/>
      <c r="N45" s="2"/>
      <c r="O45" s="2"/>
      <c r="P45" s="2"/>
      <c r="Q45" s="2"/>
      <c r="R45" s="2"/>
      <c r="S45" s="2"/>
    </row>
    <row r="46" spans="1:19" ht="12.75">
      <c r="A46" s="2"/>
      <c r="B46" s="2"/>
      <c r="C46" s="2"/>
      <c r="D46" s="2"/>
      <c r="E46" s="2"/>
      <c r="F46" s="2"/>
      <c r="G46" s="2"/>
      <c r="H46" s="2"/>
      <c r="I46" s="2"/>
      <c r="J46" s="2"/>
      <c r="K46" s="2"/>
      <c r="L46" s="2"/>
      <c r="M46" s="2"/>
      <c r="N46" s="2"/>
      <c r="O46" s="2"/>
      <c r="P46" s="2"/>
      <c r="Q46" s="2"/>
      <c r="R46" s="2"/>
      <c r="S46" s="2"/>
    </row>
    <row r="47" spans="1:19" ht="12.75">
      <c r="A47" s="2"/>
      <c r="B47" s="2"/>
      <c r="C47" s="2"/>
      <c r="D47" s="2"/>
      <c r="E47" s="2"/>
      <c r="F47" s="2"/>
      <c r="G47" s="2"/>
      <c r="H47" s="2"/>
      <c r="I47" s="2"/>
      <c r="J47" s="2"/>
      <c r="K47" s="2"/>
      <c r="L47" s="2"/>
      <c r="M47" s="2"/>
      <c r="N47" s="2"/>
      <c r="O47" s="2"/>
      <c r="P47" s="2"/>
      <c r="Q47" s="2"/>
      <c r="R47" s="2"/>
      <c r="S47" s="2"/>
    </row>
    <row r="48" spans="1:19" ht="12.75">
      <c r="A48" s="2"/>
      <c r="B48" s="2"/>
      <c r="C48" s="2"/>
      <c r="D48" s="2"/>
      <c r="E48" s="2"/>
      <c r="F48" s="2"/>
      <c r="G48" s="2"/>
      <c r="H48" s="2"/>
      <c r="I48" s="2"/>
      <c r="J48" s="2"/>
      <c r="K48" s="2"/>
      <c r="L48" s="2"/>
      <c r="M48" s="2"/>
      <c r="N48" s="2"/>
      <c r="O48" s="2"/>
      <c r="P48" s="2"/>
      <c r="Q48" s="2"/>
      <c r="R48" s="2"/>
      <c r="S48" s="2"/>
    </row>
    <row r="49" spans="1:19" ht="12.75">
      <c r="A49" s="2"/>
      <c r="B49" s="2"/>
      <c r="C49" s="2"/>
      <c r="D49" s="2"/>
      <c r="E49" s="2"/>
      <c r="F49" s="2"/>
      <c r="G49" s="2"/>
      <c r="H49" s="2"/>
      <c r="I49" s="2"/>
      <c r="J49" s="2"/>
      <c r="K49" s="2"/>
      <c r="L49" s="2"/>
      <c r="M49" s="2"/>
      <c r="N49" s="2"/>
      <c r="O49" s="2"/>
      <c r="P49" s="2"/>
      <c r="Q49" s="2"/>
      <c r="R49" s="2"/>
      <c r="S49" s="2"/>
    </row>
    <row r="50" spans="1:19" ht="12.75">
      <c r="A50" s="2"/>
      <c r="B50" s="2"/>
      <c r="C50" s="2"/>
      <c r="D50" s="2"/>
      <c r="E50" s="2"/>
      <c r="F50" s="2"/>
      <c r="G50" s="2"/>
      <c r="H50" s="2"/>
      <c r="I50" s="2"/>
      <c r="J50" s="2"/>
      <c r="K50" s="2"/>
      <c r="L50" s="2"/>
      <c r="M50" s="2"/>
      <c r="N50" s="2"/>
      <c r="O50" s="2"/>
      <c r="P50" s="2"/>
      <c r="Q50" s="2"/>
      <c r="R50" s="2"/>
      <c r="S50" s="2"/>
    </row>
    <row r="51" spans="1:19" ht="12.75">
      <c r="A51" s="2"/>
      <c r="B51" s="2"/>
      <c r="C51" s="2"/>
      <c r="D51" s="2"/>
      <c r="E51" s="2"/>
      <c r="F51" s="2"/>
      <c r="G51" s="2"/>
      <c r="H51" s="2"/>
      <c r="I51" s="2"/>
      <c r="J51" s="2"/>
      <c r="K51" s="2"/>
      <c r="L51" s="2"/>
      <c r="M51" s="2"/>
      <c r="N51" s="2"/>
      <c r="O51" s="2"/>
      <c r="P51" s="2"/>
      <c r="Q51" s="2"/>
      <c r="R51" s="2"/>
      <c r="S51" s="2"/>
    </row>
    <row r="52" spans="1:19" ht="12.75">
      <c r="A52" s="2"/>
      <c r="B52" s="2"/>
      <c r="C52" s="2"/>
      <c r="D52" s="2"/>
      <c r="E52" s="2"/>
      <c r="F52" s="2"/>
      <c r="G52" s="2"/>
      <c r="H52" s="2"/>
      <c r="I52" s="2"/>
      <c r="J52" s="2"/>
      <c r="K52" s="2"/>
      <c r="L52" s="2"/>
      <c r="M52" s="2"/>
      <c r="N52" s="2"/>
      <c r="O52" s="2"/>
      <c r="P52" s="2"/>
      <c r="Q52" s="2"/>
      <c r="R52" s="2"/>
      <c r="S52" s="2"/>
    </row>
    <row r="53" spans="1:19" ht="12.75">
      <c r="A53" s="2"/>
      <c r="B53" s="2"/>
      <c r="C53" s="2"/>
      <c r="D53" s="2"/>
      <c r="E53" s="2"/>
      <c r="F53" s="2"/>
      <c r="G53" s="2"/>
      <c r="H53" s="2"/>
      <c r="I53" s="2"/>
      <c r="J53" s="2"/>
      <c r="K53" s="2"/>
      <c r="L53" s="2"/>
      <c r="M53" s="2"/>
      <c r="N53" s="2"/>
      <c r="O53" s="2"/>
      <c r="P53" s="2"/>
      <c r="Q53" s="2"/>
      <c r="R53" s="2"/>
      <c r="S53" s="2"/>
    </row>
    <row r="54" spans="1:19" ht="12.75">
      <c r="A54" s="2"/>
      <c r="B54" s="2"/>
      <c r="C54" s="2"/>
      <c r="D54" s="2"/>
      <c r="E54" s="2"/>
      <c r="F54" s="2"/>
      <c r="G54" s="2"/>
      <c r="H54" s="2"/>
      <c r="I54" s="2"/>
      <c r="J54" s="2"/>
      <c r="K54" s="2"/>
      <c r="L54" s="2"/>
      <c r="M54" s="2"/>
      <c r="N54" s="2"/>
      <c r="O54" s="2"/>
      <c r="P54" s="2"/>
      <c r="Q54" s="2"/>
      <c r="R54" s="2"/>
      <c r="S54" s="2"/>
    </row>
    <row r="55" spans="1:19" ht="12.75">
      <c r="A55" s="2"/>
      <c r="B55" s="2"/>
      <c r="C55" s="2"/>
      <c r="D55" s="2"/>
      <c r="E55" s="2"/>
      <c r="F55" s="2"/>
      <c r="G55" s="2"/>
      <c r="H55" s="2"/>
      <c r="I55" s="2"/>
      <c r="J55" s="2"/>
      <c r="K55" s="2"/>
      <c r="L55" s="2"/>
      <c r="M55" s="2"/>
      <c r="N55" s="2"/>
      <c r="O55" s="2"/>
      <c r="P55" s="2"/>
      <c r="Q55" s="2"/>
      <c r="R55" s="2"/>
      <c r="S55" s="2"/>
    </row>
    <row r="56" spans="1:19" ht="12.75">
      <c r="A56" s="2"/>
      <c r="B56" s="2"/>
      <c r="C56" s="2"/>
      <c r="D56" s="2"/>
      <c r="E56" s="2"/>
      <c r="F56" s="2"/>
      <c r="G56" s="2"/>
      <c r="H56" s="2"/>
      <c r="I56" s="2"/>
      <c r="J56" s="2"/>
      <c r="K56" s="2"/>
      <c r="L56" s="2"/>
      <c r="M56" s="2"/>
      <c r="N56" s="2"/>
      <c r="O56" s="2"/>
      <c r="P56" s="2"/>
      <c r="Q56" s="2"/>
      <c r="R56" s="2"/>
      <c r="S56" s="2"/>
    </row>
    <row r="57" spans="1:19" ht="12.75">
      <c r="A57" s="2"/>
      <c r="B57" s="2"/>
      <c r="C57" s="2"/>
      <c r="D57" s="2"/>
      <c r="E57" s="2"/>
      <c r="F57" s="2"/>
      <c r="G57" s="2"/>
      <c r="H57" s="2"/>
      <c r="I57" s="2"/>
      <c r="J57" s="2"/>
      <c r="K57" s="2"/>
      <c r="L57" s="2"/>
      <c r="M57" s="2"/>
      <c r="N57" s="2"/>
      <c r="O57" s="2"/>
      <c r="P57" s="2"/>
      <c r="Q57" s="2"/>
      <c r="R57" s="2"/>
      <c r="S57" s="2"/>
    </row>
    <row r="58" spans="1:19" ht="12.75">
      <c r="A58" s="2"/>
      <c r="B58" s="2"/>
      <c r="C58" s="2"/>
      <c r="D58" s="2"/>
      <c r="E58" s="2"/>
      <c r="F58" s="2"/>
      <c r="G58" s="2"/>
      <c r="H58" s="2"/>
      <c r="I58" s="2"/>
      <c r="J58" s="2"/>
      <c r="K58" s="2"/>
      <c r="L58" s="2"/>
      <c r="M58" s="2"/>
      <c r="N58" s="2"/>
      <c r="O58" s="2"/>
      <c r="P58" s="2"/>
      <c r="Q58" s="2"/>
      <c r="R58" s="2"/>
      <c r="S58" s="2"/>
    </row>
    <row r="59" spans="1:19" ht="12.75">
      <c r="A59" s="2"/>
      <c r="B59" s="2"/>
      <c r="C59" s="2"/>
      <c r="D59" s="2"/>
      <c r="E59" s="2"/>
      <c r="F59" s="2"/>
      <c r="G59" s="2"/>
      <c r="H59" s="2"/>
      <c r="I59" s="2"/>
      <c r="J59" s="2"/>
      <c r="K59" s="2"/>
      <c r="L59" s="2"/>
      <c r="M59" s="2"/>
      <c r="N59" s="2"/>
      <c r="O59" s="2"/>
      <c r="P59" s="2"/>
      <c r="Q59" s="2"/>
      <c r="R59" s="2"/>
      <c r="S59" s="2"/>
    </row>
    <row r="60" spans="1:19" ht="12.75">
      <c r="A60" s="2"/>
      <c r="B60" s="2"/>
      <c r="C60" s="2"/>
      <c r="D60" s="2"/>
      <c r="E60" s="2"/>
      <c r="F60" s="2"/>
      <c r="G60" s="2"/>
      <c r="H60" s="2"/>
      <c r="I60" s="2"/>
      <c r="J60" s="2"/>
      <c r="K60" s="2"/>
      <c r="L60" s="2"/>
      <c r="M60" s="2"/>
      <c r="N60" s="2"/>
      <c r="O60" s="2"/>
      <c r="P60" s="2"/>
      <c r="Q60" s="2"/>
      <c r="R60" s="2"/>
      <c r="S60" s="2"/>
    </row>
    <row r="61" spans="1:19" ht="12.75">
      <c r="A61" s="2"/>
      <c r="B61" s="2"/>
      <c r="C61" s="2"/>
      <c r="D61" s="2"/>
      <c r="E61" s="2"/>
      <c r="F61" s="2"/>
      <c r="G61" s="2"/>
      <c r="H61" s="2"/>
      <c r="I61" s="2"/>
      <c r="J61" s="2"/>
      <c r="K61" s="2"/>
      <c r="L61" s="2"/>
      <c r="M61" s="2"/>
      <c r="N61" s="2"/>
      <c r="O61" s="2"/>
      <c r="P61" s="2"/>
      <c r="Q61" s="2"/>
      <c r="R61" s="2"/>
      <c r="S61" s="2"/>
    </row>
    <row r="62" spans="1:19" ht="12.75">
      <c r="A62" s="2"/>
      <c r="B62" s="2"/>
      <c r="C62" s="2"/>
      <c r="D62" s="2"/>
      <c r="E62" s="2"/>
      <c r="F62" s="2"/>
      <c r="G62" s="2"/>
      <c r="H62" s="2"/>
      <c r="I62" s="2"/>
      <c r="J62" s="2"/>
      <c r="K62" s="2"/>
      <c r="L62" s="2"/>
      <c r="M62" s="2"/>
      <c r="N62" s="2"/>
      <c r="O62" s="2"/>
      <c r="P62" s="2"/>
      <c r="Q62" s="2"/>
      <c r="R62" s="2"/>
      <c r="S62" s="2"/>
    </row>
    <row r="63" spans="1:19" ht="12.75">
      <c r="A63" s="2"/>
      <c r="B63" s="2"/>
      <c r="C63" s="2"/>
      <c r="D63" s="2"/>
      <c r="E63" s="2"/>
      <c r="F63" s="2"/>
      <c r="G63" s="2"/>
      <c r="H63" s="2"/>
      <c r="I63" s="2"/>
      <c r="J63" s="2"/>
      <c r="K63" s="2"/>
      <c r="L63" s="2"/>
      <c r="M63" s="2"/>
      <c r="N63" s="2"/>
      <c r="O63" s="2"/>
      <c r="P63" s="2"/>
      <c r="Q63" s="2"/>
      <c r="R63" s="2"/>
      <c r="S63" s="2"/>
    </row>
    <row r="64" spans="1:19" ht="12.75">
      <c r="A64" s="2"/>
      <c r="B64" s="2"/>
      <c r="C64" s="2"/>
      <c r="D64" s="2"/>
      <c r="E64" s="2"/>
      <c r="F64" s="2"/>
      <c r="G64" s="2"/>
      <c r="H64" s="2"/>
      <c r="I64" s="2"/>
      <c r="J64" s="2"/>
      <c r="K64" s="2"/>
      <c r="L64" s="2"/>
      <c r="M64" s="2"/>
      <c r="N64" s="2"/>
      <c r="O64" s="2"/>
      <c r="P64" s="2"/>
      <c r="Q64" s="2"/>
      <c r="R64" s="2"/>
      <c r="S64" s="2"/>
    </row>
    <row r="65" spans="1:19" ht="12.75">
      <c r="A65" s="2"/>
      <c r="B65" s="2"/>
      <c r="C65" s="2"/>
      <c r="D65" s="2"/>
      <c r="E65" s="2"/>
      <c r="F65" s="2"/>
      <c r="G65" s="2"/>
      <c r="H65" s="2"/>
      <c r="I65" s="2"/>
      <c r="J65" s="2"/>
      <c r="K65" s="2"/>
      <c r="L65" s="2"/>
      <c r="M65" s="2"/>
      <c r="N65" s="2"/>
      <c r="O65" s="2"/>
      <c r="P65" s="2"/>
      <c r="Q65" s="2"/>
      <c r="R65" s="2"/>
      <c r="S65" s="2"/>
    </row>
    <row r="66" spans="1:19" ht="12.75">
      <c r="A66" s="2"/>
      <c r="B66" s="2"/>
      <c r="C66" s="2"/>
      <c r="D66" s="2"/>
      <c r="E66" s="2"/>
      <c r="F66" s="2"/>
      <c r="G66" s="2"/>
      <c r="H66" s="2"/>
      <c r="I66" s="2"/>
      <c r="J66" s="2"/>
      <c r="K66" s="2"/>
      <c r="L66" s="2"/>
      <c r="M66" s="2"/>
      <c r="N66" s="2"/>
      <c r="O66" s="2"/>
      <c r="P66" s="2"/>
      <c r="Q66" s="2"/>
      <c r="R66" s="2"/>
      <c r="S66" s="2"/>
    </row>
    <row r="67" spans="1:19" ht="12.75">
      <c r="A67" s="2"/>
      <c r="B67" s="2"/>
      <c r="C67" s="2"/>
      <c r="D67" s="2"/>
      <c r="E67" s="2"/>
      <c r="F67" s="2"/>
      <c r="G67" s="2"/>
      <c r="H67" s="2"/>
      <c r="I67" s="2"/>
      <c r="J67" s="2"/>
      <c r="K67" s="2"/>
      <c r="L67" s="2"/>
      <c r="M67" s="2"/>
      <c r="N67" s="2"/>
      <c r="O67" s="2"/>
      <c r="P67" s="2"/>
      <c r="Q67" s="2"/>
      <c r="R67" s="2"/>
      <c r="S67" s="2"/>
    </row>
    <row r="68" spans="1:19" ht="12.75">
      <c r="A68" s="2"/>
      <c r="B68" s="2"/>
      <c r="C68" s="2"/>
      <c r="D68" s="2"/>
      <c r="E68" s="2"/>
      <c r="F68" s="2"/>
      <c r="G68" s="2"/>
      <c r="H68" s="2"/>
      <c r="I68" s="2"/>
      <c r="J68" s="2"/>
      <c r="K68" s="2"/>
      <c r="L68" s="2"/>
      <c r="M68" s="2"/>
      <c r="N68" s="2"/>
      <c r="O68" s="2"/>
      <c r="P68" s="2"/>
      <c r="Q68" s="2"/>
      <c r="R68" s="2"/>
      <c r="S68" s="2"/>
    </row>
    <row r="69" spans="1:19" ht="12.75">
      <c r="A69" s="2"/>
      <c r="B69" s="2"/>
      <c r="C69" s="2"/>
      <c r="D69" s="2"/>
      <c r="E69" s="2"/>
      <c r="F69" s="2"/>
      <c r="G69" s="2"/>
      <c r="H69" s="2"/>
      <c r="I69" s="2"/>
      <c r="J69" s="2"/>
      <c r="K69" s="2"/>
      <c r="L69" s="2"/>
      <c r="M69" s="2"/>
      <c r="N69" s="2"/>
      <c r="O69" s="2"/>
      <c r="P69" s="2"/>
      <c r="Q69" s="2"/>
      <c r="R69" s="2"/>
      <c r="S69" s="2"/>
    </row>
  </sheetData>
  <sheetProtection password="AC83" sheet="1" objects="1" scenarios="1" selectLockedCells="1"/>
  <printOptions/>
  <pageMargins left="0.64" right="0.24" top="0.63" bottom="0.62" header="0.17" footer="0.17"/>
  <pageSetup fitToHeight="1" fitToWidth="1" horizontalDpi="600" verticalDpi="600" orientation="landscape" paperSize="9" scale="58" r:id="rId2"/>
  <headerFooter alignWithMargins="0">
    <oddHeader>&amp;LEmergencyINFO&amp;C&amp;F&amp;R&amp;A</oddHeader>
    <oddFooter>&amp;C&amp;P (&amp;N)&amp;R&amp;T &amp;D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Q43"/>
  <sheetViews>
    <sheetView tabSelected="1" zoomScale="80" zoomScaleNormal="80" zoomScalePageLayoutView="0" workbookViewId="0" topLeftCell="A1">
      <selection activeCell="C14" sqref="C14"/>
    </sheetView>
  </sheetViews>
  <sheetFormatPr defaultColWidth="9.140625" defaultRowHeight="12.75"/>
  <cols>
    <col min="1" max="1" width="6.28125" style="0" customWidth="1"/>
    <col min="2" max="2" width="16.00390625" style="0" customWidth="1"/>
    <col min="3" max="3" width="14.140625" style="0" customWidth="1"/>
    <col min="4" max="4" width="10.00390625" style="0" bestFit="1" customWidth="1"/>
    <col min="5" max="5" width="11.57421875" style="0" bestFit="1" customWidth="1"/>
    <col min="7" max="7" width="11.57421875" style="0" customWidth="1"/>
    <col min="8" max="8" width="14.7109375" style="0" customWidth="1"/>
    <col min="9" max="9" width="9.00390625" style="0" bestFit="1" customWidth="1"/>
    <col min="10" max="10" width="14.28125" style="0" customWidth="1"/>
    <col min="11" max="11" width="11.57421875" style="0" bestFit="1" customWidth="1"/>
    <col min="12" max="12" width="11.140625" style="0" bestFit="1" customWidth="1"/>
    <col min="13" max="14" width="10.7109375" style="0" customWidth="1"/>
  </cols>
  <sheetData>
    <row r="1" spans="2:17" ht="20.25">
      <c r="B1" s="73" t="s">
        <v>108</v>
      </c>
      <c r="C1" s="74"/>
      <c r="D1" s="74"/>
      <c r="E1" s="74"/>
      <c r="F1" s="74"/>
      <c r="G1" s="74"/>
      <c r="H1" s="74"/>
      <c r="I1" s="74"/>
      <c r="J1" s="74"/>
      <c r="K1" s="74"/>
      <c r="L1" s="74"/>
      <c r="M1" s="74"/>
      <c r="N1" s="74"/>
      <c r="O1" s="74"/>
      <c r="P1" s="74"/>
      <c r="Q1" s="74"/>
    </row>
    <row r="2" spans="1:17" ht="12.75">
      <c r="A2" s="2"/>
      <c r="B2" s="2"/>
      <c r="C2" s="2"/>
      <c r="D2" s="2"/>
      <c r="E2" s="2"/>
      <c r="F2" s="2"/>
      <c r="G2" s="2"/>
      <c r="H2" s="2"/>
      <c r="I2" s="2"/>
      <c r="J2" s="2"/>
      <c r="K2" s="2"/>
      <c r="L2" s="2"/>
      <c r="M2" s="2"/>
      <c r="N2" s="2"/>
      <c r="O2" s="2"/>
      <c r="P2" s="2"/>
      <c r="Q2" s="2"/>
    </row>
    <row r="3" spans="1:17" ht="23.25">
      <c r="A3" s="2"/>
      <c r="B3" s="10" t="s">
        <v>91</v>
      </c>
      <c r="C3" s="2"/>
      <c r="D3" s="2"/>
      <c r="E3" s="2"/>
      <c r="F3" s="2"/>
      <c r="G3" s="2"/>
      <c r="H3" s="2"/>
      <c r="I3" s="2"/>
      <c r="J3" s="2"/>
      <c r="K3" s="2"/>
      <c r="L3" s="2"/>
      <c r="M3" s="2"/>
      <c r="N3" s="2"/>
      <c r="O3" s="2"/>
      <c r="P3" s="2"/>
      <c r="Q3" s="2"/>
    </row>
    <row r="4" spans="1:17" ht="12.75">
      <c r="A4" s="2"/>
      <c r="B4" s="8" t="s">
        <v>102</v>
      </c>
      <c r="C4" s="2"/>
      <c r="D4" s="2"/>
      <c r="E4" s="2"/>
      <c r="F4" s="2"/>
      <c r="G4" s="2"/>
      <c r="H4" s="2"/>
      <c r="I4" s="2"/>
      <c r="J4" s="2"/>
      <c r="K4" s="2"/>
      <c r="L4" s="2"/>
      <c r="M4" s="2"/>
      <c r="N4" s="2"/>
      <c r="O4" s="2"/>
      <c r="P4" s="2"/>
      <c r="Q4" s="2"/>
    </row>
    <row r="5" spans="1:17" ht="12.75">
      <c r="A5" s="2"/>
      <c r="B5" s="8" t="s">
        <v>120</v>
      </c>
      <c r="C5" s="2"/>
      <c r="D5" s="2"/>
      <c r="E5" s="2"/>
      <c r="F5" s="2"/>
      <c r="G5" s="2"/>
      <c r="H5" s="2"/>
      <c r="I5" s="2"/>
      <c r="J5" s="2"/>
      <c r="K5" s="2"/>
      <c r="L5" s="2"/>
      <c r="M5" s="2"/>
      <c r="N5" s="2"/>
      <c r="O5" s="2"/>
      <c r="P5" s="2"/>
      <c r="Q5" s="2"/>
    </row>
    <row r="6" spans="1:17" ht="12.75">
      <c r="A6" s="2"/>
      <c r="B6" s="8"/>
      <c r="C6" s="2"/>
      <c r="D6" s="2"/>
      <c r="E6" s="2"/>
      <c r="F6" s="2"/>
      <c r="G6" s="2"/>
      <c r="H6" s="15" t="s">
        <v>121</v>
      </c>
      <c r="I6" s="2"/>
      <c r="J6" s="2"/>
      <c r="K6" s="2"/>
      <c r="L6" s="2"/>
      <c r="M6" s="2"/>
      <c r="N6" s="2"/>
      <c r="O6" s="2"/>
      <c r="P6" s="2"/>
      <c r="Q6" s="2"/>
    </row>
    <row r="7" spans="1:17" ht="13.5" thickBot="1">
      <c r="A7" s="2"/>
      <c r="B7" s="2"/>
      <c r="C7" s="2"/>
      <c r="D7" s="2"/>
      <c r="E7" s="2"/>
      <c r="F7" s="2"/>
      <c r="G7" s="2"/>
      <c r="H7" s="39"/>
      <c r="I7" s="27"/>
      <c r="J7" s="27"/>
      <c r="K7" s="27"/>
      <c r="L7" s="27"/>
      <c r="M7" s="27"/>
      <c r="N7" s="27"/>
      <c r="O7" s="20"/>
      <c r="P7" s="2"/>
      <c r="Q7" s="2"/>
    </row>
    <row r="8" spans="1:17" ht="15" thickBot="1">
      <c r="A8" s="2"/>
      <c r="B8" s="3" t="s">
        <v>17</v>
      </c>
      <c r="C8" s="6">
        <v>10</v>
      </c>
      <c r="D8" s="2" t="s">
        <v>16</v>
      </c>
      <c r="E8" s="2" t="s">
        <v>18</v>
      </c>
      <c r="F8" s="2"/>
      <c r="G8" s="2"/>
      <c r="H8" s="31" t="s">
        <v>89</v>
      </c>
      <c r="I8" s="22"/>
      <c r="J8" s="1">
        <f>CEILING(J9,1)</f>
        <v>3</v>
      </c>
      <c r="K8" s="22" t="s">
        <v>19</v>
      </c>
      <c r="L8" s="16">
        <f>(1000/'Viktiga Data'!C13)*J8</f>
        <v>3</v>
      </c>
      <c r="M8" s="17" t="s">
        <v>37</v>
      </c>
      <c r="N8" s="16">
        <f>L8*60</f>
        <v>180</v>
      </c>
      <c r="O8" s="20" t="s">
        <v>38</v>
      </c>
      <c r="P8" s="2"/>
      <c r="Q8" s="2"/>
    </row>
    <row r="9" spans="1:17" ht="13.5" thickBot="1">
      <c r="A9" s="2"/>
      <c r="B9" s="2"/>
      <c r="C9" s="2"/>
      <c r="D9" s="2"/>
      <c r="E9" s="2"/>
      <c r="F9" s="2"/>
      <c r="G9" s="2"/>
      <c r="H9" s="28" t="s">
        <v>90</v>
      </c>
      <c r="I9" s="22"/>
      <c r="J9" s="29">
        <f>((SQRT(('Viktiga Data'!H11-100)*'Viktiga Data'!C13))*C8)/370</f>
        <v>2.7027027027027026</v>
      </c>
      <c r="K9" s="22" t="s">
        <v>19</v>
      </c>
      <c r="L9" s="18">
        <f>(1000/'Viktiga Data'!C13)*J9</f>
        <v>2.7027027027027026</v>
      </c>
      <c r="M9" s="19" t="s">
        <v>37</v>
      </c>
      <c r="N9" s="18">
        <f>L9*60</f>
        <v>162.16216216216216</v>
      </c>
      <c r="O9" s="21" t="s">
        <v>38</v>
      </c>
      <c r="P9" s="2"/>
      <c r="Q9" s="2"/>
    </row>
    <row r="10" spans="1:17" ht="13.5" thickBot="1">
      <c r="A10" s="2"/>
      <c r="B10" s="3" t="s">
        <v>39</v>
      </c>
      <c r="C10" s="45">
        <v>2</v>
      </c>
      <c r="D10" s="2" t="s">
        <v>41</v>
      </c>
      <c r="E10" s="2" t="s">
        <v>43</v>
      </c>
      <c r="F10" s="2"/>
      <c r="G10" s="2"/>
      <c r="H10" s="28"/>
      <c r="I10" s="22"/>
      <c r="J10" s="22"/>
      <c r="K10" s="22"/>
      <c r="L10" s="22"/>
      <c r="M10" s="22"/>
      <c r="N10" s="22"/>
      <c r="O10" s="30"/>
      <c r="P10" s="2"/>
      <c r="Q10" s="2"/>
    </row>
    <row r="11" spans="1:17" ht="13.5" thickBot="1">
      <c r="A11" s="2"/>
      <c r="B11" s="2"/>
      <c r="C11" s="2"/>
      <c r="D11" s="2"/>
      <c r="E11" s="2"/>
      <c r="F11" s="2"/>
      <c r="G11" s="2"/>
      <c r="H11" s="31" t="s">
        <v>94</v>
      </c>
      <c r="I11" s="22"/>
      <c r="J11" s="1">
        <f>CEILING(J12,1)</f>
        <v>4844</v>
      </c>
      <c r="K11" s="22" t="s">
        <v>46</v>
      </c>
      <c r="L11" s="53">
        <f>J11/1440</f>
        <v>3.363888888888889</v>
      </c>
      <c r="M11" s="22" t="s">
        <v>99</v>
      </c>
      <c r="N11" s="22"/>
      <c r="O11" s="30"/>
      <c r="P11" s="2"/>
      <c r="Q11" s="2"/>
    </row>
    <row r="12" spans="1:17" ht="15" thickBot="1">
      <c r="A12" s="2"/>
      <c r="B12" s="3" t="s">
        <v>40</v>
      </c>
      <c r="C12" s="45">
        <v>1.5</v>
      </c>
      <c r="D12" s="2" t="s">
        <v>3</v>
      </c>
      <c r="E12" s="2" t="s">
        <v>44</v>
      </c>
      <c r="F12" s="2"/>
      <c r="G12" s="2"/>
      <c r="H12" s="28" t="s">
        <v>47</v>
      </c>
      <c r="I12" s="22"/>
      <c r="J12" s="9">
        <f>(('Viktiga Data'!C13*C20)/J9)/60</f>
        <v>4843.288674284266</v>
      </c>
      <c r="K12" s="22" t="s">
        <v>46</v>
      </c>
      <c r="L12" s="53">
        <f>J12/1440</f>
        <v>3.3633949126974065</v>
      </c>
      <c r="M12" s="22" t="s">
        <v>99</v>
      </c>
      <c r="N12" s="22"/>
      <c r="O12" s="30"/>
      <c r="P12" s="2"/>
      <c r="Q12" s="2"/>
    </row>
    <row r="13" spans="1:17" ht="13.5" thickBot="1">
      <c r="A13" s="2"/>
      <c r="B13" s="2"/>
      <c r="C13" s="2"/>
      <c r="D13" s="2"/>
      <c r="E13" s="2"/>
      <c r="F13" s="2"/>
      <c r="G13" s="2"/>
      <c r="H13" s="32"/>
      <c r="I13" s="46"/>
      <c r="J13" s="47"/>
      <c r="K13" s="46"/>
      <c r="L13" s="33"/>
      <c r="M13" s="33"/>
      <c r="N13" s="33"/>
      <c r="O13" s="21"/>
      <c r="P13" s="2"/>
      <c r="Q13" s="2"/>
    </row>
    <row r="14" spans="1:17" ht="13.5" thickBot="1">
      <c r="A14" s="2"/>
      <c r="B14" s="3" t="s">
        <v>42</v>
      </c>
      <c r="C14" s="45">
        <v>10</v>
      </c>
      <c r="D14" s="2" t="s">
        <v>46</v>
      </c>
      <c r="E14" s="2" t="s">
        <v>45</v>
      </c>
      <c r="F14" s="2"/>
      <c r="G14" s="2"/>
      <c r="H14" s="2"/>
      <c r="I14" s="2"/>
      <c r="J14" s="2"/>
      <c r="K14" s="2"/>
      <c r="L14" s="2"/>
      <c r="M14" s="2"/>
      <c r="N14" s="2"/>
      <c r="O14" s="2"/>
      <c r="P14" s="2"/>
      <c r="Q14" s="2"/>
    </row>
    <row r="15" spans="1:17" ht="12.75">
      <c r="A15" s="2"/>
      <c r="B15" s="2"/>
      <c r="C15" s="2"/>
      <c r="D15" s="2"/>
      <c r="E15" s="2"/>
      <c r="F15" s="2"/>
      <c r="G15" s="2"/>
      <c r="H15" s="22" t="s">
        <v>118</v>
      </c>
      <c r="I15" s="2"/>
      <c r="J15" s="2"/>
      <c r="K15" s="2"/>
      <c r="L15" s="2"/>
      <c r="M15" s="2"/>
      <c r="N15" s="2"/>
      <c r="O15" s="2"/>
      <c r="P15" s="2"/>
      <c r="Q15" s="2"/>
    </row>
    <row r="16" spans="1:17" ht="13.5" thickBot="1">
      <c r="A16" s="2"/>
      <c r="B16" s="2"/>
      <c r="D16" s="2"/>
      <c r="E16" s="2"/>
      <c r="F16" s="2"/>
      <c r="G16" s="2"/>
      <c r="H16" s="39"/>
      <c r="I16" s="27"/>
      <c r="J16" s="27"/>
      <c r="K16" s="27"/>
      <c r="L16" s="27"/>
      <c r="M16" s="27"/>
      <c r="N16" s="27"/>
      <c r="O16" s="20"/>
      <c r="P16" s="2"/>
      <c r="Q16" s="2"/>
    </row>
    <row r="17" spans="1:17" ht="13.5" thickBot="1">
      <c r="A17" s="2"/>
      <c r="B17" s="39" t="s">
        <v>98</v>
      </c>
      <c r="C17" s="49">
        <v>10</v>
      </c>
      <c r="D17" s="27" t="s">
        <v>41</v>
      </c>
      <c r="E17" s="27"/>
      <c r="F17" s="20"/>
      <c r="G17" s="2"/>
      <c r="H17" s="31" t="s">
        <v>92</v>
      </c>
      <c r="I17" s="22"/>
      <c r="J17" s="1">
        <f>CEILING(J18,1)</f>
        <v>1</v>
      </c>
      <c r="K17" s="22" t="s">
        <v>19</v>
      </c>
      <c r="L17" s="16">
        <f>(1000/'Viktiga Data'!C13)*J17</f>
        <v>1</v>
      </c>
      <c r="M17" s="17" t="s">
        <v>37</v>
      </c>
      <c r="N17" s="16">
        <f>L17*60</f>
        <v>60</v>
      </c>
      <c r="O17" s="20" t="s">
        <v>38</v>
      </c>
      <c r="P17" s="2"/>
      <c r="Q17" s="2"/>
    </row>
    <row r="18" spans="1:17" ht="13.5" thickBot="1">
      <c r="A18" s="2"/>
      <c r="B18" s="28" t="s">
        <v>97</v>
      </c>
      <c r="C18" s="45">
        <v>10</v>
      </c>
      <c r="D18" s="22" t="s">
        <v>41</v>
      </c>
      <c r="E18" s="22"/>
      <c r="F18" s="30"/>
      <c r="G18" s="2"/>
      <c r="H18" s="28" t="s">
        <v>20</v>
      </c>
      <c r="I18" s="22"/>
      <c r="J18" s="29">
        <f>((SQRT(C10)*C8*'Viktiga Data'!C13)/3800)-(((C14*C8*C8*'Viktiga Data'!C13)/470000*C12))</f>
        <v>0.5301252761218072</v>
      </c>
      <c r="K18" s="22" t="s">
        <v>19</v>
      </c>
      <c r="L18" s="18">
        <f>(1000/'Viktiga Data'!C13)*J18</f>
        <v>0.5301252761218072</v>
      </c>
      <c r="M18" s="19" t="s">
        <v>37</v>
      </c>
      <c r="N18" s="18">
        <f>L18*60</f>
        <v>31.80751656730843</v>
      </c>
      <c r="O18" s="21" t="s">
        <v>38</v>
      </c>
      <c r="P18" s="2"/>
      <c r="Q18" s="2"/>
    </row>
    <row r="19" spans="1:17" ht="13.5" thickBot="1">
      <c r="A19" s="2"/>
      <c r="B19" s="28"/>
      <c r="C19" s="22"/>
      <c r="D19" s="22"/>
      <c r="E19" s="22"/>
      <c r="F19" s="30"/>
      <c r="G19" s="2"/>
      <c r="H19" s="28"/>
      <c r="I19" s="22"/>
      <c r="J19" s="43"/>
      <c r="K19" s="22"/>
      <c r="L19" s="22"/>
      <c r="M19" s="22"/>
      <c r="N19" s="22"/>
      <c r="O19" s="30"/>
      <c r="P19" s="2"/>
      <c r="Q19" s="2"/>
    </row>
    <row r="20" spans="1:17" ht="15" thickBot="1">
      <c r="A20" s="2"/>
      <c r="B20" s="32" t="s">
        <v>95</v>
      </c>
      <c r="C20" s="48">
        <f>PI()*POWER((C18/2),2)*C17</f>
        <v>785.3981633974483</v>
      </c>
      <c r="D20" s="33" t="s">
        <v>96</v>
      </c>
      <c r="E20" s="33"/>
      <c r="F20" s="21"/>
      <c r="G20" s="11"/>
      <c r="H20" s="31" t="s">
        <v>93</v>
      </c>
      <c r="I20" s="22"/>
      <c r="J20" s="1">
        <f>CEILING(J21,1)</f>
        <v>27</v>
      </c>
      <c r="K20" s="22" t="s">
        <v>46</v>
      </c>
      <c r="L20" s="53">
        <f>J20/1440</f>
        <v>0.01875</v>
      </c>
      <c r="M20" s="22" t="s">
        <v>99</v>
      </c>
      <c r="N20" s="22"/>
      <c r="O20" s="30"/>
      <c r="P20" s="2"/>
      <c r="Q20" s="2"/>
    </row>
    <row r="21" spans="1:17" ht="12.75">
      <c r="A21" s="2"/>
      <c r="B21" s="2"/>
      <c r="C21" s="2"/>
      <c r="D21" s="2"/>
      <c r="E21" s="2"/>
      <c r="F21" s="2"/>
      <c r="G21" s="11"/>
      <c r="H21" s="28" t="s">
        <v>47</v>
      </c>
      <c r="I21" s="22"/>
      <c r="J21" s="29">
        <f>((SQRT(C10)*125*C12)/C8)</f>
        <v>26.51650429449553</v>
      </c>
      <c r="K21" s="22" t="s">
        <v>46</v>
      </c>
      <c r="L21" s="53">
        <f>J21/1440</f>
        <v>0.018414239093399672</v>
      </c>
      <c r="M21" s="22" t="s">
        <v>99</v>
      </c>
      <c r="N21" s="22"/>
      <c r="O21" s="30"/>
      <c r="P21" s="2"/>
      <c r="Q21" s="2"/>
    </row>
    <row r="22" spans="1:17" ht="13.5" thickBot="1">
      <c r="A22" s="2"/>
      <c r="B22" s="39"/>
      <c r="C22" s="50"/>
      <c r="D22" s="57" t="s">
        <v>103</v>
      </c>
      <c r="E22" s="27"/>
      <c r="F22" s="20"/>
      <c r="G22" s="11"/>
      <c r="H22" s="32"/>
      <c r="I22" s="33"/>
      <c r="J22" s="33"/>
      <c r="K22" s="33"/>
      <c r="L22" s="33"/>
      <c r="M22" s="33"/>
      <c r="N22" s="33"/>
      <c r="O22" s="21"/>
      <c r="P22" s="2"/>
      <c r="Q22" s="2"/>
    </row>
    <row r="23" spans="1:17" ht="14.25">
      <c r="A23" s="2"/>
      <c r="B23" s="51" t="s">
        <v>35</v>
      </c>
      <c r="C23" s="52">
        <v>10</v>
      </c>
      <c r="D23" s="44">
        <f>PI()*((C23/2)^2)</f>
        <v>78.53981633974483</v>
      </c>
      <c r="E23" s="32" t="s">
        <v>16</v>
      </c>
      <c r="F23" s="21"/>
      <c r="G23" s="11"/>
      <c r="H23" s="2"/>
      <c r="I23" s="2"/>
      <c r="J23" s="2"/>
      <c r="K23" s="2"/>
      <c r="L23" s="2"/>
      <c r="M23" s="2"/>
      <c r="N23" s="2"/>
      <c r="O23" s="2"/>
      <c r="P23" s="2"/>
      <c r="Q23" s="2"/>
    </row>
    <row r="24" spans="1:17" ht="12.75">
      <c r="A24" s="2"/>
      <c r="B24" s="2"/>
      <c r="C24" s="4"/>
      <c r="D24" s="2"/>
      <c r="E24" s="2"/>
      <c r="F24" s="2"/>
      <c r="G24" s="9"/>
      <c r="H24" s="2"/>
      <c r="I24" s="2"/>
      <c r="J24" s="2"/>
      <c r="K24" s="2"/>
      <c r="L24" s="2"/>
      <c r="M24" s="2"/>
      <c r="N24" s="2"/>
      <c r="O24" s="2"/>
      <c r="P24" s="2"/>
      <c r="Q24" s="2"/>
    </row>
    <row r="25" spans="1:17" ht="12.75">
      <c r="A25" s="2"/>
      <c r="B25" s="15" t="s">
        <v>36</v>
      </c>
      <c r="C25" s="2" t="s">
        <v>21</v>
      </c>
      <c r="D25" s="2" t="s">
        <v>22</v>
      </c>
      <c r="E25" s="2"/>
      <c r="F25" s="2"/>
      <c r="H25" s="2"/>
      <c r="I25" s="2"/>
      <c r="J25" s="2"/>
      <c r="K25" s="2"/>
      <c r="L25" s="2"/>
      <c r="M25" s="2"/>
      <c r="N25" s="2"/>
      <c r="O25" s="2"/>
      <c r="P25" s="2"/>
      <c r="Q25" s="2"/>
    </row>
    <row r="26" spans="1:17" ht="12.75">
      <c r="A26" s="2"/>
      <c r="B26" s="5" t="s">
        <v>23</v>
      </c>
      <c r="C26" s="13">
        <f>PI()*(0.25^2)</f>
        <v>0.19634954084936207</v>
      </c>
      <c r="D26" s="14">
        <f aca="true" t="shared" si="0" ref="D26:D31">C26*2.54</f>
        <v>0.49872783375737967</v>
      </c>
      <c r="E26" s="2"/>
      <c r="F26" s="2"/>
      <c r="G26" s="9"/>
      <c r="H26" s="2"/>
      <c r="I26" s="2"/>
      <c r="J26" s="2"/>
      <c r="K26" s="2"/>
      <c r="L26" s="2"/>
      <c r="M26" s="2"/>
      <c r="N26" s="2"/>
      <c r="O26" s="2"/>
      <c r="P26" s="2"/>
      <c r="Q26" s="2"/>
    </row>
    <row r="27" spans="1:17" ht="12.75">
      <c r="A27" s="2"/>
      <c r="B27" s="5" t="s">
        <v>24</v>
      </c>
      <c r="C27" s="13">
        <f>PI()*(0.5^2)</f>
        <v>0.7853981633974483</v>
      </c>
      <c r="D27" s="14">
        <f t="shared" si="0"/>
        <v>1.9949113350295187</v>
      </c>
      <c r="F27" s="2"/>
      <c r="G27" s="2"/>
      <c r="I27" s="2"/>
      <c r="J27" s="2"/>
      <c r="K27" s="2"/>
      <c r="L27" s="2"/>
      <c r="M27" s="2"/>
      <c r="N27" s="2"/>
      <c r="O27" s="2"/>
      <c r="P27" s="2"/>
      <c r="Q27" s="2"/>
    </row>
    <row r="28" spans="1:17" ht="12.75">
      <c r="A28" s="2"/>
      <c r="B28" s="5" t="s">
        <v>25</v>
      </c>
      <c r="C28" s="13">
        <f>PI()*(1^2)</f>
        <v>3.141592653589793</v>
      </c>
      <c r="D28" s="14">
        <f t="shared" si="0"/>
        <v>7.979645340118075</v>
      </c>
      <c r="E28" s="2"/>
      <c r="F28" s="2"/>
      <c r="G28" s="2"/>
      <c r="H28" s="2"/>
      <c r="I28" s="2"/>
      <c r="J28" s="2"/>
      <c r="K28" s="2"/>
      <c r="L28" s="2"/>
      <c r="M28" s="2"/>
      <c r="N28" s="2"/>
      <c r="O28" s="2"/>
      <c r="P28" s="2"/>
      <c r="Q28" s="2"/>
    </row>
    <row r="29" spans="1:17" ht="12.75">
      <c r="A29" s="2"/>
      <c r="B29" s="5" t="s">
        <v>26</v>
      </c>
      <c r="C29" s="13">
        <f>PI()*(1.5^2)</f>
        <v>7.0685834705770345</v>
      </c>
      <c r="D29" s="14">
        <f t="shared" si="0"/>
        <v>17.95420201526567</v>
      </c>
      <c r="E29" s="2"/>
      <c r="F29" s="2"/>
      <c r="G29" s="2"/>
      <c r="H29" s="2"/>
      <c r="I29" s="2"/>
      <c r="J29" s="2"/>
      <c r="K29" s="2"/>
      <c r="L29" s="2"/>
      <c r="M29" s="2"/>
      <c r="N29" s="2"/>
      <c r="O29" s="2"/>
      <c r="P29" s="2"/>
      <c r="Q29" s="2"/>
    </row>
    <row r="30" spans="1:17" ht="12.75">
      <c r="A30" s="2"/>
      <c r="B30" s="5" t="s">
        <v>27</v>
      </c>
      <c r="C30" s="13">
        <f>PI()*(2^2)</f>
        <v>12.566370614359172</v>
      </c>
      <c r="D30" s="14">
        <f t="shared" si="0"/>
        <v>31.9185813604723</v>
      </c>
      <c r="E30" s="2"/>
      <c r="F30" s="2"/>
      <c r="G30" s="2"/>
      <c r="H30" s="2"/>
      <c r="I30" s="2"/>
      <c r="J30" s="2"/>
      <c r="K30" s="2"/>
      <c r="L30" s="2"/>
      <c r="M30" s="2"/>
      <c r="N30" s="2"/>
      <c r="O30" s="2"/>
      <c r="P30" s="2"/>
      <c r="Q30" s="2"/>
    </row>
    <row r="31" spans="1:17" ht="12.75">
      <c r="A31" s="2"/>
      <c r="B31" s="5" t="s">
        <v>28</v>
      </c>
      <c r="C31" s="13">
        <f>PI()*(2.5^2)</f>
        <v>19.634954084936208</v>
      </c>
      <c r="D31" s="14">
        <f t="shared" si="0"/>
        <v>49.87278337573797</v>
      </c>
      <c r="E31" s="2"/>
      <c r="F31" s="4"/>
      <c r="G31" s="2"/>
      <c r="H31" s="2"/>
      <c r="I31" s="2"/>
      <c r="J31" s="2"/>
      <c r="K31" s="2"/>
      <c r="L31" s="2"/>
      <c r="M31" s="2"/>
      <c r="N31" s="2"/>
      <c r="O31" s="2"/>
      <c r="P31" s="2"/>
      <c r="Q31" s="2"/>
    </row>
    <row r="32" spans="1:17" ht="12.75">
      <c r="A32" s="2"/>
      <c r="B32" s="5" t="s">
        <v>34</v>
      </c>
      <c r="C32" s="2"/>
      <c r="D32" s="13">
        <f>PI()*(0.5^2)</f>
        <v>0.7853981633974483</v>
      </c>
      <c r="E32" s="2"/>
      <c r="F32" s="2"/>
      <c r="G32" s="2"/>
      <c r="H32" s="2"/>
      <c r="I32" s="2"/>
      <c r="J32" s="2"/>
      <c r="K32" s="2"/>
      <c r="L32" s="2"/>
      <c r="M32" s="2"/>
      <c r="N32" s="2"/>
      <c r="O32" s="2"/>
      <c r="P32" s="2"/>
      <c r="Q32" s="2"/>
    </row>
    <row r="33" spans="1:17" ht="12.75">
      <c r="A33" s="2"/>
      <c r="B33" s="5" t="s">
        <v>29</v>
      </c>
      <c r="C33" s="2"/>
      <c r="D33" s="13">
        <f>PI()*(2.5^2)</f>
        <v>19.634954084936208</v>
      </c>
      <c r="E33" s="2"/>
      <c r="F33" s="2"/>
      <c r="G33" s="2"/>
      <c r="H33" s="2"/>
      <c r="I33" s="2"/>
      <c r="J33" s="2"/>
      <c r="K33" s="2"/>
      <c r="L33" s="2"/>
      <c r="M33" s="2"/>
      <c r="N33" s="2"/>
      <c r="O33" s="2"/>
      <c r="P33" s="2"/>
      <c r="Q33" s="2"/>
    </row>
    <row r="34" spans="1:17" ht="12.75">
      <c r="A34" s="2"/>
      <c r="B34" s="5" t="s">
        <v>30</v>
      </c>
      <c r="C34" s="2"/>
      <c r="D34" s="13">
        <f>PI()*(5^2)</f>
        <v>78.53981633974483</v>
      </c>
      <c r="E34" s="2"/>
      <c r="F34" s="2"/>
      <c r="G34" s="2"/>
      <c r="H34" s="2"/>
      <c r="I34" s="2"/>
      <c r="J34" s="2"/>
      <c r="K34" s="2"/>
      <c r="L34" s="2"/>
      <c r="M34" s="2"/>
      <c r="N34" s="2"/>
      <c r="O34" s="2"/>
      <c r="P34" s="2"/>
      <c r="Q34" s="2"/>
    </row>
    <row r="35" spans="1:17" ht="12.75">
      <c r="A35" s="2"/>
      <c r="B35" s="5" t="s">
        <v>31</v>
      </c>
      <c r="C35" s="2"/>
      <c r="D35" s="13">
        <f>PI()*(7.5^2)</f>
        <v>176.71458676442586</v>
      </c>
      <c r="E35" s="2"/>
      <c r="F35" s="2"/>
      <c r="G35" s="2"/>
      <c r="H35" s="2"/>
      <c r="I35" s="2"/>
      <c r="J35" s="2"/>
      <c r="K35" s="2"/>
      <c r="L35" s="2"/>
      <c r="M35" s="2"/>
      <c r="N35" s="2"/>
      <c r="O35" s="2"/>
      <c r="P35" s="2"/>
      <c r="Q35" s="2"/>
    </row>
    <row r="36" spans="1:17" ht="12.75">
      <c r="A36" s="2"/>
      <c r="B36" s="5" t="s">
        <v>32</v>
      </c>
      <c r="C36" s="2"/>
      <c r="D36" s="13">
        <f>PI()*(10^2)</f>
        <v>314.1592653589793</v>
      </c>
      <c r="E36" s="2"/>
      <c r="F36" s="2"/>
      <c r="G36" s="2"/>
      <c r="H36" s="2"/>
      <c r="I36" s="2"/>
      <c r="J36" s="2"/>
      <c r="K36" s="2"/>
      <c r="L36" s="2"/>
      <c r="M36" s="2"/>
      <c r="N36" s="2"/>
      <c r="O36" s="2"/>
      <c r="P36" s="2"/>
      <c r="Q36" s="2"/>
    </row>
    <row r="37" spans="1:17" ht="12.75">
      <c r="A37" s="2"/>
      <c r="B37" s="5" t="s">
        <v>33</v>
      </c>
      <c r="C37" s="2"/>
      <c r="D37" s="13">
        <f>PI()*(12.5^2)</f>
        <v>490.8738521234052</v>
      </c>
      <c r="E37" s="2"/>
      <c r="F37" s="2"/>
      <c r="G37" s="2"/>
      <c r="H37" s="2"/>
      <c r="I37" s="2"/>
      <c r="J37" s="2"/>
      <c r="K37" s="2"/>
      <c r="L37" s="2"/>
      <c r="M37" s="2"/>
      <c r="N37" s="2"/>
      <c r="O37" s="2"/>
      <c r="P37" s="2"/>
      <c r="Q37" s="2"/>
    </row>
    <row r="38" spans="1:17" ht="12.75">
      <c r="A38" s="2"/>
      <c r="B38" s="2"/>
      <c r="C38" s="2"/>
      <c r="D38" s="2"/>
      <c r="E38" s="2"/>
      <c r="F38" s="2"/>
      <c r="G38" s="2"/>
      <c r="H38" s="2"/>
      <c r="I38" s="2"/>
      <c r="J38" s="2"/>
      <c r="K38" s="2"/>
      <c r="L38" s="2"/>
      <c r="M38" s="2"/>
      <c r="N38" s="2"/>
      <c r="O38" s="2"/>
      <c r="P38" s="2"/>
      <c r="Q38" s="2"/>
    </row>
    <row r="39" spans="1:17" ht="12.75">
      <c r="A39" s="2"/>
      <c r="B39" s="2"/>
      <c r="C39" s="2"/>
      <c r="D39" s="2"/>
      <c r="E39" s="2"/>
      <c r="F39" s="2"/>
      <c r="G39" s="2"/>
      <c r="H39" s="2"/>
      <c r="I39" s="2"/>
      <c r="J39" s="2"/>
      <c r="K39" s="2"/>
      <c r="L39" s="2"/>
      <c r="M39" s="2"/>
      <c r="N39" s="2"/>
      <c r="O39" s="2"/>
      <c r="P39" s="2"/>
      <c r="Q39" s="2"/>
    </row>
    <row r="40" spans="1:17" ht="12.75">
      <c r="A40" s="74"/>
      <c r="B40" s="74"/>
      <c r="C40" s="74"/>
      <c r="D40" s="74"/>
      <c r="E40" s="74"/>
      <c r="F40" s="74"/>
      <c r="G40" s="74"/>
      <c r="H40" s="74"/>
      <c r="I40" s="74"/>
      <c r="J40" s="74"/>
      <c r="K40" s="74"/>
      <c r="L40" s="74"/>
      <c r="M40" s="74"/>
      <c r="N40" s="74"/>
      <c r="O40" s="74"/>
      <c r="P40" s="74"/>
      <c r="Q40" s="74"/>
    </row>
    <row r="41" spans="1:17" ht="12.75">
      <c r="A41" s="74"/>
      <c r="B41" s="74"/>
      <c r="C41" s="74"/>
      <c r="D41" s="74"/>
      <c r="E41" s="74"/>
      <c r="F41" s="74"/>
      <c r="G41" s="74"/>
      <c r="H41" s="74"/>
      <c r="I41" s="74"/>
      <c r="J41" s="74"/>
      <c r="K41" s="74"/>
      <c r="L41" s="74"/>
      <c r="M41" s="74"/>
      <c r="N41" s="74"/>
      <c r="O41" s="74"/>
      <c r="P41" s="74"/>
      <c r="Q41" s="74"/>
    </row>
    <row r="42" spans="1:17" ht="12.75">
      <c r="A42" s="74"/>
      <c r="B42" s="74"/>
      <c r="C42" s="74"/>
      <c r="D42" s="74"/>
      <c r="E42" s="74"/>
      <c r="F42" s="74"/>
      <c r="G42" s="74"/>
      <c r="H42" s="74"/>
      <c r="I42" s="74"/>
      <c r="J42" s="74"/>
      <c r="K42" s="74"/>
      <c r="L42" s="74"/>
      <c r="M42" s="74"/>
      <c r="N42" s="74"/>
      <c r="O42" s="74"/>
      <c r="P42" s="74"/>
      <c r="Q42" s="74"/>
    </row>
    <row r="43" spans="1:17" ht="12.75">
      <c r="A43" s="74"/>
      <c r="B43" s="74"/>
      <c r="C43" s="74"/>
      <c r="D43" s="74"/>
      <c r="E43" s="74"/>
      <c r="F43" s="74"/>
      <c r="G43" s="74"/>
      <c r="H43" s="74"/>
      <c r="I43" s="74"/>
      <c r="J43" s="74"/>
      <c r="K43" s="74"/>
      <c r="L43" s="74"/>
      <c r="M43" s="74"/>
      <c r="N43" s="74"/>
      <c r="O43" s="74"/>
      <c r="P43" s="74"/>
      <c r="Q43" s="74"/>
    </row>
  </sheetData>
  <sheetProtection password="AC83" sheet="1" objects="1" scenarios="1" selectLockedCells="1"/>
  <printOptions/>
  <pageMargins left="0.75" right="0.75" top="1" bottom="1.08" header="0.49" footer="0.5"/>
  <pageSetup fitToHeight="1" fitToWidth="1" horizontalDpi="600" verticalDpi="600" orientation="landscape" paperSize="9" scale="74" r:id="rId2"/>
  <headerFooter alignWithMargins="0">
    <oddHeader>&amp;LEmergencyINFO&amp;C&amp;F&amp;R&amp;A</oddHeader>
    <oddFooter>&amp;C&amp;P (&amp;N)&amp;R&amp;T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EmergencyINFO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 Johnson</dc:creator>
  <cp:keywords>kem, riskområde, utsläpp, beräkning</cp:keywords>
  <dc:description/>
  <cp:lastModifiedBy>EmergencyInfo</cp:lastModifiedBy>
  <cp:lastPrinted>2007-07-02T11:07:16Z</cp:lastPrinted>
  <dcterms:created xsi:type="dcterms:W3CDTF">2007-02-13T15:15:09Z</dcterms:created>
  <dcterms:modified xsi:type="dcterms:W3CDTF">2007-07-02T11:42:59Z</dcterms:modified>
  <cp:category>Farligt gods</cp:category>
  <cp:version/>
  <cp:contentType/>
  <cp:contentStatus/>
</cp:coreProperties>
</file>